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gestionfinancieraurf_minhacienda_gov_co/Documents/GESTIÓN FINANCIERA/6. INFORMES/2025/4.2 Informes Presupuestales/4.2.2. Informes de Ejecución Vigencia y Rezago Presupuestal/"/>
    </mc:Choice>
  </mc:AlternateContent>
  <xr:revisionPtr revIDLastSave="106" documentId="8_{6BDC9AAF-7ECA-4209-B21E-33290224138C}" xr6:coauthVersionLast="47" xr6:coauthVersionMax="47" xr10:uidLastSave="{23A448C6-1B61-4F27-B40F-23C1DC0D93B9}"/>
  <bookViews>
    <workbookView xWindow="-110" yWindow="-110" windowWidth="19420" windowHeight="11500" tabRatio="766" xr2:uid="{00000000-000D-0000-FFFF-FFFF00000000}"/>
  </bookViews>
  <sheets>
    <sheet name="DICIEMBRE" sheetId="24" r:id="rId1"/>
    <sheet name="RESERVAS" sheetId="27" r:id="rId2"/>
    <sheet name="Copia" sheetId="26" state="hidden" r:id="rId3"/>
    <sheet name="Hoja1" sheetId="25" state="hidden" r:id="rId4"/>
  </sheets>
  <definedNames>
    <definedName name="_xlnm.Print_Area" localSheetId="2">Copia!$A$1:$R$71</definedName>
    <definedName name="_xlnm.Print_Area" localSheetId="0">DICIEMBRE!$A$1:$R$56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27" l="1"/>
  <c r="O10" i="27"/>
  <c r="M10" i="27"/>
  <c r="K10" i="27"/>
  <c r="I10" i="27"/>
  <c r="Q9" i="27"/>
  <c r="O9" i="27"/>
  <c r="M9" i="27"/>
  <c r="K9" i="27"/>
  <c r="I9" i="27"/>
  <c r="I8" i="27" s="1"/>
  <c r="H12" i="27"/>
  <c r="H10" i="27"/>
  <c r="H9" i="27" s="1"/>
  <c r="H8" i="27" s="1"/>
  <c r="G8" i="27"/>
  <c r="G12" i="27"/>
  <c r="G9" i="27"/>
  <c r="G10" i="27"/>
  <c r="Q11" i="27" l="1"/>
  <c r="P11" i="27"/>
  <c r="N11" i="27"/>
  <c r="L11" i="27"/>
  <c r="J11" i="27"/>
  <c r="Q15" i="27"/>
  <c r="P15" i="27"/>
  <c r="N15" i="27"/>
  <c r="L15" i="27"/>
  <c r="J15" i="27"/>
  <c r="Q14" i="27"/>
  <c r="P14" i="27"/>
  <c r="N14" i="27"/>
  <c r="L14" i="27"/>
  <c r="J14" i="27"/>
  <c r="O13" i="27"/>
  <c r="O12" i="27" s="1"/>
  <c r="O8" i="27" s="1"/>
  <c r="M13" i="27"/>
  <c r="M12" i="27" s="1"/>
  <c r="M8" i="27" s="1"/>
  <c r="K13" i="27"/>
  <c r="K12" i="27" s="1"/>
  <c r="K8" i="27" s="1"/>
  <c r="I13" i="27"/>
  <c r="I12" i="27" s="1"/>
  <c r="G13" i="27"/>
  <c r="J10" i="27" l="1"/>
  <c r="L10" i="27"/>
  <c r="N10" i="27"/>
  <c r="P10" i="27"/>
  <c r="L13" i="27"/>
  <c r="N13" i="27"/>
  <c r="J13" i="27"/>
  <c r="Q13" i="27"/>
  <c r="Q12" i="27" s="1"/>
  <c r="Q8" i="27" s="1"/>
  <c r="P13" i="27"/>
  <c r="P8" i="27" l="1"/>
  <c r="L9" i="27"/>
  <c r="N9" i="27"/>
  <c r="P12" i="27"/>
  <c r="N12" i="27"/>
  <c r="L12" i="27"/>
  <c r="J12" i="27"/>
  <c r="P9" i="27" l="1"/>
  <c r="J8" i="27"/>
  <c r="L8" i="27"/>
  <c r="N8" i="27"/>
  <c r="J9" i="27"/>
  <c r="O21" i="24" l="1"/>
  <c r="O26" i="24"/>
  <c r="M26" i="24"/>
  <c r="I26" i="24"/>
  <c r="J26" i="24" s="1"/>
  <c r="K26" i="24"/>
  <c r="L26" i="24"/>
  <c r="Q27" i="24"/>
  <c r="G26" i="24"/>
  <c r="Q28" i="24"/>
  <c r="P28" i="24"/>
  <c r="N28" i="24"/>
  <c r="L28" i="24"/>
  <c r="J28" i="24"/>
  <c r="Q11" i="24" l="1"/>
  <c r="Q22" i="24"/>
  <c r="Q25" i="24"/>
  <c r="Q24" i="24" s="1"/>
  <c r="Q26" i="24"/>
  <c r="I10" i="24"/>
  <c r="H9" i="24"/>
  <c r="H15" i="24"/>
  <c r="H14" i="24" s="1"/>
  <c r="H20" i="24"/>
  <c r="H24" i="24"/>
  <c r="H23" i="24" s="1"/>
  <c r="Q28" i="26"/>
  <c r="Q27" i="26" s="1"/>
  <c r="P28" i="26"/>
  <c r="N28" i="26"/>
  <c r="L28" i="26"/>
  <c r="J28" i="26"/>
  <c r="O27" i="26"/>
  <c r="M27" i="26"/>
  <c r="K27" i="26"/>
  <c r="I27" i="26"/>
  <c r="I23" i="26" s="1"/>
  <c r="G27" i="26"/>
  <c r="N27" i="26" s="1"/>
  <c r="Q26" i="26"/>
  <c r="P26" i="26"/>
  <c r="N26" i="26"/>
  <c r="L26" i="26"/>
  <c r="J26" i="26"/>
  <c r="Q25" i="26"/>
  <c r="Q24" i="26" s="1"/>
  <c r="Q23" i="26" s="1"/>
  <c r="P25" i="26"/>
  <c r="N25" i="26"/>
  <c r="L25" i="26"/>
  <c r="J25" i="26"/>
  <c r="O24" i="26"/>
  <c r="P24" i="26" s="1"/>
  <c r="N24" i="26"/>
  <c r="M24" i="26"/>
  <c r="M23" i="26" s="1"/>
  <c r="K24" i="26"/>
  <c r="L24" i="26" s="1"/>
  <c r="J24" i="26"/>
  <c r="I24" i="26"/>
  <c r="H24" i="26"/>
  <c r="H23" i="26" s="1"/>
  <c r="G24" i="26"/>
  <c r="Q22" i="26"/>
  <c r="P22" i="26"/>
  <c r="N22" i="26"/>
  <c r="L22" i="26"/>
  <c r="J22" i="26"/>
  <c r="Q21" i="26"/>
  <c r="Q20" i="26" s="1"/>
  <c r="O21" i="26"/>
  <c r="P21" i="26" s="1"/>
  <c r="M21" i="26"/>
  <c r="K21" i="26"/>
  <c r="I21" i="26"/>
  <c r="I20" i="26" s="1"/>
  <c r="J20" i="26" s="1"/>
  <c r="G21" i="26"/>
  <c r="K20" i="26"/>
  <c r="H20" i="26"/>
  <c r="G20" i="26"/>
  <c r="Q19" i="26"/>
  <c r="Q17" i="26" s="1"/>
  <c r="Q14" i="26" s="1"/>
  <c r="P19" i="26"/>
  <c r="N19" i="26"/>
  <c r="L19" i="26"/>
  <c r="J19" i="26"/>
  <c r="Q18" i="26"/>
  <c r="P18" i="26"/>
  <c r="N18" i="26"/>
  <c r="L18" i="26"/>
  <c r="J18" i="26"/>
  <c r="O17" i="26"/>
  <c r="M17" i="26"/>
  <c r="M14" i="26" s="1"/>
  <c r="K17" i="26"/>
  <c r="I17" i="26"/>
  <c r="I14" i="26" s="1"/>
  <c r="G17" i="26"/>
  <c r="L17" i="26" s="1"/>
  <c r="Q16" i="26"/>
  <c r="P16" i="26"/>
  <c r="N16" i="26"/>
  <c r="L16" i="26"/>
  <c r="J16" i="26"/>
  <c r="Q15" i="26"/>
  <c r="O15" i="26"/>
  <c r="M15" i="26"/>
  <c r="K15" i="26"/>
  <c r="I15" i="26"/>
  <c r="H15" i="26"/>
  <c r="H14" i="26" s="1"/>
  <c r="G15" i="26"/>
  <c r="Q13" i="26"/>
  <c r="P13" i="26"/>
  <c r="N13" i="26"/>
  <c r="L13" i="26"/>
  <c r="J13" i="26"/>
  <c r="Q12" i="26"/>
  <c r="P12" i="26"/>
  <c r="N12" i="26"/>
  <c r="L12" i="26"/>
  <c r="J12" i="26"/>
  <c r="Q11" i="26"/>
  <c r="P11" i="26"/>
  <c r="N11" i="26"/>
  <c r="L11" i="26"/>
  <c r="J11" i="26"/>
  <c r="O10" i="26"/>
  <c r="M10" i="26"/>
  <c r="M9" i="26" s="1"/>
  <c r="K10" i="26"/>
  <c r="K9" i="26" s="1"/>
  <c r="I10" i="26"/>
  <c r="I9" i="26" s="1"/>
  <c r="G10" i="26"/>
  <c r="G9" i="26" s="1"/>
  <c r="O9" i="26"/>
  <c r="P9" i="26" s="1"/>
  <c r="H9" i="26"/>
  <c r="H8" i="24" l="1"/>
  <c r="Q23" i="24"/>
  <c r="N23" i="26"/>
  <c r="H8" i="26"/>
  <c r="J15" i="26"/>
  <c r="N15" i="26"/>
  <c r="P15" i="26"/>
  <c r="J27" i="26"/>
  <c r="L20" i="26"/>
  <c r="L27" i="26"/>
  <c r="O20" i="26"/>
  <c r="P20" i="26" s="1"/>
  <c r="P27" i="26"/>
  <c r="L21" i="26"/>
  <c r="L15" i="26"/>
  <c r="G23" i="26"/>
  <c r="J23" i="26" s="1"/>
  <c r="Q10" i="26"/>
  <c r="Q9" i="26" s="1"/>
  <c r="Q8" i="26" s="1"/>
  <c r="N21" i="26"/>
  <c r="N9" i="26"/>
  <c r="J9" i="26"/>
  <c r="I8" i="26"/>
  <c r="L9" i="26"/>
  <c r="P10" i="26"/>
  <c r="P17" i="26"/>
  <c r="G14" i="26"/>
  <c r="N14" i="26" s="1"/>
  <c r="O14" i="26"/>
  <c r="J21" i="26"/>
  <c r="J10" i="26"/>
  <c r="N10" i="26"/>
  <c r="J17" i="26"/>
  <c r="N17" i="26"/>
  <c r="M20" i="26"/>
  <c r="N20" i="26" s="1"/>
  <c r="K23" i="26"/>
  <c r="L23" i="26" s="1"/>
  <c r="O23" i="26"/>
  <c r="P23" i="26" s="1"/>
  <c r="L10" i="26"/>
  <c r="K14" i="26"/>
  <c r="G8" i="26" l="1"/>
  <c r="L14" i="26"/>
  <c r="P14" i="26"/>
  <c r="O8" i="26"/>
  <c r="P8" i="26" s="1"/>
  <c r="J14" i="26"/>
  <c r="K8" i="26"/>
  <c r="L8" i="26" s="1"/>
  <c r="J8" i="26"/>
  <c r="M8" i="26"/>
  <c r="N8" i="26" s="1"/>
  <c r="J27" i="24" l="1"/>
  <c r="Q12" i="24"/>
  <c r="Q13" i="24"/>
  <c r="Q16" i="24"/>
  <c r="Q10" i="24" l="1"/>
  <c r="O10" i="24"/>
  <c r="P25" i="24"/>
  <c r="Q19" i="24"/>
  <c r="Q18" i="24"/>
  <c r="G21" i="24"/>
  <c r="Q17" i="24" l="1"/>
  <c r="Q9" i="24"/>
  <c r="I9" i="24"/>
  <c r="Q21" i="24"/>
  <c r="Q20" i="24" s="1"/>
  <c r="P27" i="24"/>
  <c r="N27" i="24"/>
  <c r="L27" i="24"/>
  <c r="N25" i="24"/>
  <c r="L25" i="24"/>
  <c r="J25" i="24"/>
  <c r="O24" i="24"/>
  <c r="M24" i="24"/>
  <c r="M23" i="24" s="1"/>
  <c r="K24" i="24"/>
  <c r="K23" i="24" s="1"/>
  <c r="I24" i="24"/>
  <c r="I23" i="24" s="1"/>
  <c r="G24" i="24"/>
  <c r="G23" i="24" s="1"/>
  <c r="P22" i="24"/>
  <c r="N22" i="24"/>
  <c r="L22" i="24"/>
  <c r="J22" i="24"/>
  <c r="O20" i="24"/>
  <c r="M21" i="24"/>
  <c r="M20" i="24" s="1"/>
  <c r="K21" i="24"/>
  <c r="K20" i="24" s="1"/>
  <c r="I21" i="24"/>
  <c r="I20" i="24" s="1"/>
  <c r="G20" i="24"/>
  <c r="P19" i="24"/>
  <c r="P18" i="24"/>
  <c r="N18" i="24"/>
  <c r="O17" i="24"/>
  <c r="G17" i="24"/>
  <c r="Q15" i="24"/>
  <c r="P16" i="24"/>
  <c r="N16" i="24"/>
  <c r="L16" i="24"/>
  <c r="J16" i="24"/>
  <c r="O15" i="24"/>
  <c r="M15" i="24"/>
  <c r="K15" i="24"/>
  <c r="I15" i="24"/>
  <c r="G15" i="24"/>
  <c r="P13" i="24"/>
  <c r="N13" i="24"/>
  <c r="L13" i="24"/>
  <c r="J13" i="24"/>
  <c r="P12" i="24"/>
  <c r="N12" i="24"/>
  <c r="L12" i="24"/>
  <c r="J12" i="24"/>
  <c r="P11" i="24"/>
  <c r="N11" i="24"/>
  <c r="L11" i="24"/>
  <c r="J11" i="24"/>
  <c r="O9" i="24"/>
  <c r="M10" i="24"/>
  <c r="M9" i="24" s="1"/>
  <c r="K10" i="24"/>
  <c r="K9" i="24" s="1"/>
  <c r="G10" i="24"/>
  <c r="G9" i="24" s="1"/>
  <c r="J23" i="24" l="1"/>
  <c r="L23" i="24"/>
  <c r="N23" i="24"/>
  <c r="G14" i="24"/>
  <c r="G8" i="24" s="1"/>
  <c r="Q14" i="24"/>
  <c r="Q8" i="24" s="1"/>
  <c r="O23" i="24"/>
  <c r="P23" i="24" s="1"/>
  <c r="P24" i="24"/>
  <c r="N9" i="24"/>
  <c r="N20" i="24"/>
  <c r="J9" i="24"/>
  <c r="O14" i="24"/>
  <c r="L18" i="24"/>
  <c r="J18" i="24"/>
  <c r="L9" i="24"/>
  <c r="P9" i="24"/>
  <c r="J10" i="24"/>
  <c r="L10" i="24"/>
  <c r="N10" i="24"/>
  <c r="P10" i="24"/>
  <c r="J15" i="24"/>
  <c r="L15" i="24"/>
  <c r="N15" i="24"/>
  <c r="P15" i="24"/>
  <c r="P17" i="24"/>
  <c r="J20" i="24"/>
  <c r="L20" i="24"/>
  <c r="P20" i="24"/>
  <c r="J21" i="24"/>
  <c r="L21" i="24"/>
  <c r="N21" i="24"/>
  <c r="P21" i="24"/>
  <c r="J24" i="24"/>
  <c r="L24" i="24"/>
  <c r="N24" i="24"/>
  <c r="N26" i="24"/>
  <c r="P26" i="24"/>
  <c r="P14" i="24" l="1"/>
  <c r="O8" i="24"/>
  <c r="P8" i="24" s="1"/>
  <c r="N19" i="24" l="1"/>
  <c r="M17" i="24"/>
  <c r="N17" i="24" l="1"/>
  <c r="M14" i="24"/>
  <c r="M8" i="24" s="1"/>
  <c r="N8" i="24" l="1"/>
  <c r="N14" i="24"/>
  <c r="J19" i="24"/>
  <c r="I17" i="24"/>
  <c r="I14" i="24" s="1"/>
  <c r="I8" i="24" s="1"/>
  <c r="J17" i="24" l="1"/>
  <c r="J14" i="24"/>
  <c r="L19" i="24" l="1"/>
  <c r="K17" i="24"/>
  <c r="K14" i="24" s="1"/>
  <c r="J8" i="24" l="1"/>
  <c r="L17" i="24"/>
  <c r="L14" i="24"/>
  <c r="K8" i="24"/>
  <c r="L8" i="24" l="1"/>
</calcChain>
</file>

<file path=xl/sharedStrings.xml><?xml version="1.0" encoding="utf-8"?>
<sst xmlns="http://schemas.openxmlformats.org/spreadsheetml/2006/main" count="299" uniqueCount="74">
  <si>
    <t/>
  </si>
  <si>
    <t>AÑO FISCAL   2025  - VIGENCIA ACTUAL</t>
  </si>
  <si>
    <t>RUBRO</t>
  </si>
  <si>
    <t>FUENTE</t>
  </si>
  <si>
    <t>REC</t>
  </si>
  <si>
    <t>SIT</t>
  </si>
  <si>
    <t>DESCRIPCION</t>
  </si>
  <si>
    <t>APR. VIGENTE</t>
  </si>
  <si>
    <t>APR, BLOQUEADA</t>
  </si>
  <si>
    <t>CDP</t>
  </si>
  <si>
    <t xml:space="preserve">% CDP </t>
  </si>
  <si>
    <t>COMPROMISOS</t>
  </si>
  <si>
    <t xml:space="preserve">% COMP. </t>
  </si>
  <si>
    <t>OBLIGACIONES</t>
  </si>
  <si>
    <t xml:space="preserve">% OBLIG. </t>
  </si>
  <si>
    <t>PAGOS</t>
  </si>
  <si>
    <t xml:space="preserve">% O. PAG. </t>
  </si>
  <si>
    <t>SALDOS</t>
  </si>
  <si>
    <t>A</t>
  </si>
  <si>
    <t>Nación</t>
  </si>
  <si>
    <t>CSF</t>
  </si>
  <si>
    <t xml:space="preserve">FUNCIONAMIENTO </t>
  </si>
  <si>
    <t>A-01</t>
  </si>
  <si>
    <t>GASTOS DE PERSONAL</t>
  </si>
  <si>
    <t>A-01-01</t>
  </si>
  <si>
    <t>PLANTA DE PERSONAL PERMANENTE</t>
  </si>
  <si>
    <t>A-01-01-01</t>
  </si>
  <si>
    <t>SALARIO</t>
  </si>
  <si>
    <t>A-01-01-02</t>
  </si>
  <si>
    <t>CONTRIBUCIONES INHERENTES A LA NÓMINA</t>
  </si>
  <si>
    <t xml:space="preserve"> </t>
  </si>
  <si>
    <t>A-01-01-03</t>
  </si>
  <si>
    <t>REMUNERACIONES NO CONSTITUTIVAS DE FACTOR SALARIAL</t>
  </si>
  <si>
    <t>A-02</t>
  </si>
  <si>
    <t>ADQUISICIÓN DE BIENES Y SERVICIOS</t>
  </si>
  <si>
    <t>A-02-01</t>
  </si>
  <si>
    <t>ADQUISICIÓN DE ACTIVOS NO FINANCIEROS</t>
  </si>
  <si>
    <t>A-02-01-01</t>
  </si>
  <si>
    <t>ACTIVOS FIJOS</t>
  </si>
  <si>
    <t>A-02-02</t>
  </si>
  <si>
    <t>ADQUISICIÓN DE DIFERENTES ACTIVOS</t>
  </si>
  <si>
    <t>A-02-02-01</t>
  </si>
  <si>
    <t>MATERIALES Y SUMINISTROS</t>
  </si>
  <si>
    <t>A-02-02-02</t>
  </si>
  <si>
    <t>ADQUISICIÓN DE SERVICIOS</t>
  </si>
  <si>
    <t>A-03</t>
  </si>
  <si>
    <t>10</t>
  </si>
  <si>
    <t xml:space="preserve">TRANSFERENCIAS CORRIENTES </t>
  </si>
  <si>
    <t>A-03-04</t>
  </si>
  <si>
    <t>PRESTACIONES PARA CUBRIR RIESGOS SOCIALES</t>
  </si>
  <si>
    <t>A-03-04-02</t>
  </si>
  <si>
    <t>PRESTACIONES SOCIALES RELACIONADAS CON EL EMPLEO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</si>
  <si>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</si>
  <si>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</si>
  <si>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</si>
  <si>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</si>
  <si>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</si>
  <si>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</si>
  <si>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A-08-04</t>
  </si>
  <si>
    <t xml:space="preserve">CONTRIBUCIONES  </t>
  </si>
  <si>
    <t>A-08-04-01</t>
  </si>
  <si>
    <t>11</t>
  </si>
  <si>
    <t>SSF</t>
  </si>
  <si>
    <t>CUOTA DE FISCALIZACIÓN Y AUDITAJE</t>
  </si>
  <si>
    <t>AÑO FISCAL   2024  - VIGENCIA ACTUAL</t>
  </si>
  <si>
    <t>PERIODO NOVIEMBRE</t>
  </si>
  <si>
    <t>% DE EJECUCIÓN</t>
  </si>
  <si>
    <t>A-08-03</t>
  </si>
  <si>
    <t>TASAS Y DERECHOS ADMINISTRATIVOS</t>
  </si>
  <si>
    <t xml:space="preserve">"""""""Al cierre del mes de Noviembre de 2024 se presenta una ejecución total del 84,91%, sobre el total del presupuesto asignado anual para la vigencia 2024, el cual asciende a una cifra total de $ 8.185.000.000,00 m/cte; a continuación se detalla su ejecución a nivel Decreto:
Gastos de Personal: Representa los gastos asociados con el personal vinculado a la planta de la URF. La apropiación asignada: $ 7.809.000.000  valor comprometido: $ 6.721.073.720,00
para una ejecución del 86,07% valor obligaciones:$ 6.721.073.720,00 para una ejecución del 86,07%
Adquisición de Bienes y Servicios: Representa los gastos asociados a la compra de bienes y a la contratación de servicios necesarios para el cumplimiento de las funciones de la URF. La apropiación asignada: $319.000.000,00  valor comprometido: $ 296.274.111,45 para una ejecución del 92,88% valor obligaciones:$203.827.970,55 para una ejecución del 63,90%.
Transferencias Corrientes: Representa los gastos a las incapacidades y licencias presentadas por los funcionarios de la URF. La apropiación asignada: $25.000.000,00 valor comprometido: $ 6.652.339,00  para una ejecución del 26,61%, valor obligaciones: $ 6.472.339,00 para una ejecución del 25,89%
Gastos por tributos, multas, sanciones e intereses de mora: Representa los gastos que por mandato legal debe realizar la URF. La apropiación asignada: $32.000.000,00  valor comprometido:$18.802.178,00 para una ejecución del 58,76%, valor obligaciones:  $18.802.178,00 para una ejecución del 58,76%, para este rubro es importante mencionar que por directrices de la Dirección General de Presupuesto, se dispuso la suma de $ 11.190.150,00 para ser bloqueados con el objetivo de contribuir al ahorro y las medidas de temporales establecidas por el Gobierno nacional."""""""											</t>
  </si>
  <si>
    <t>PERIODO DICIEMBRE</t>
  </si>
  <si>
    <t>AÑO FISCAL 2025</t>
  </si>
  <si>
    <t>RESERVAS PRESUPUESTALES</t>
  </si>
  <si>
    <t>CONTRIBUCIONES INHERENTES A LA NOMINA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</si>
</sst>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\ #,##0.00;\-&quot;$&quot;\ #,##0.00"/>
    <numFmt numFmtId="164" formatCode="[$-1240A]&quot;$&quot;\ #,##0.00;\-&quot;$&quot;\ #,##0.00"/>
  </numFmts>
  <fonts count="16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Helvetica-Light"/>
      <family val="2"/>
    </font>
    <font>
      <b/>
      <sz val="11"/>
      <color rgb="FF000000"/>
      <name val="Helvetica-Light"/>
      <family val="2"/>
    </font>
    <font>
      <b/>
      <sz val="12"/>
      <color rgb="FF000000"/>
      <name val="Helvetica-Light"/>
      <family val="2"/>
    </font>
    <font>
      <b/>
      <sz val="10"/>
      <color rgb="FF000000"/>
      <name val="Helvetica-Light"/>
      <family val="2"/>
    </font>
    <font>
      <sz val="10"/>
      <color rgb="FF000000"/>
      <name val="Helvetica-Light"/>
      <family val="2"/>
    </font>
    <font>
      <b/>
      <sz val="11"/>
      <color theme="0"/>
      <name val="Helvetica-Light"/>
      <family val="2"/>
    </font>
    <font>
      <sz val="11"/>
      <color rgb="FF000000"/>
      <name val="Helvetica-Light"/>
      <family val="2"/>
    </font>
    <font>
      <b/>
      <sz val="10"/>
      <color theme="0"/>
      <name val="Helvetica-Light"/>
      <family val="2"/>
    </font>
    <font>
      <b/>
      <sz val="16"/>
      <color rgb="FF000000"/>
      <name val="Helvetica-Light"/>
      <family val="2"/>
    </font>
    <font>
      <sz val="14"/>
      <name val="Helvetica-Light"/>
      <family val="2"/>
    </font>
    <font>
      <sz val="14"/>
      <color rgb="FF000000"/>
      <name val="Helvetica-Light"/>
    </font>
    <font>
      <sz val="10"/>
      <color rgb="FF000000"/>
      <name val="Helvetica-Light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D774"/>
        <bgColor indexed="64"/>
      </patternFill>
    </fill>
  </fills>
  <borders count="2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 style="thin">
        <color rgb="FFD3D3D3"/>
      </right>
      <top/>
      <bottom/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indexed="64"/>
      </right>
      <top/>
      <bottom style="thin">
        <color theme="0" tint="-4.9989318521683403E-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105">
    <xf numFmtId="0" fontId="1" fillId="0" borderId="0" xfId="0" applyFont="1"/>
    <xf numFmtId="0" fontId="4" fillId="0" borderId="0" xfId="0" applyFont="1"/>
    <xf numFmtId="0" fontId="7" fillId="0" borderId="4" xfId="0" applyFont="1" applyBorder="1" applyAlignment="1">
      <alignment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left" vertical="center" wrapText="1" readingOrder="1"/>
    </xf>
    <xf numFmtId="0" fontId="7" fillId="3" borderId="6" xfId="0" applyFont="1" applyFill="1" applyBorder="1" applyAlignment="1">
      <alignment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left" vertical="center" wrapText="1" readingOrder="1"/>
    </xf>
    <xf numFmtId="0" fontId="7" fillId="0" borderId="6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8" fillId="0" borderId="6" xfId="0" applyFont="1" applyBorder="1" applyAlignment="1">
      <alignment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0" fontId="8" fillId="0" borderId="8" xfId="0" applyFont="1" applyBorder="1" applyAlignment="1">
      <alignment vertical="center" wrapText="1" readingOrder="1"/>
    </xf>
    <xf numFmtId="0" fontId="8" fillId="0" borderId="9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readingOrder="1"/>
    </xf>
    <xf numFmtId="0" fontId="5" fillId="0" borderId="0" xfId="0" applyFont="1" applyAlignment="1">
      <alignment horizontal="center" vertical="center" readingOrder="1"/>
    </xf>
    <xf numFmtId="0" fontId="9" fillId="2" borderId="2" xfId="0" applyFont="1" applyFill="1" applyBorder="1" applyAlignment="1">
      <alignment horizontal="center" vertical="center" wrapText="1" readingOrder="1"/>
    </xf>
    <xf numFmtId="0" fontId="9" fillId="2" borderId="3" xfId="0" applyFont="1" applyFill="1" applyBorder="1" applyAlignment="1">
      <alignment horizontal="center" vertical="center" wrapText="1" readingOrder="1"/>
    </xf>
    <xf numFmtId="10" fontId="5" fillId="3" borderId="7" xfId="1" applyNumberFormat="1" applyFont="1" applyFill="1" applyBorder="1" applyAlignment="1">
      <alignment horizontal="center" vertical="center" wrapText="1" readingOrder="1"/>
    </xf>
    <xf numFmtId="10" fontId="5" fillId="0" borderId="7" xfId="1" applyNumberFormat="1" applyFont="1" applyFill="1" applyBorder="1" applyAlignment="1">
      <alignment horizontal="center" vertical="center" wrapText="1" readingOrder="1"/>
    </xf>
    <xf numFmtId="10" fontId="10" fillId="0" borderId="7" xfId="1" applyNumberFormat="1" applyFont="1" applyFill="1" applyBorder="1" applyAlignment="1">
      <alignment horizontal="center" vertical="center" wrapText="1" readingOrder="1"/>
    </xf>
    <xf numFmtId="10" fontId="1" fillId="0" borderId="0" xfId="1" applyNumberFormat="1" applyFont="1"/>
    <xf numFmtId="164" fontId="4" fillId="0" borderId="0" xfId="0" applyNumberFormat="1" applyFont="1"/>
    <xf numFmtId="7" fontId="4" fillId="0" borderId="0" xfId="0" applyNumberFormat="1" applyFont="1"/>
    <xf numFmtId="164" fontId="2" fillId="0" borderId="0" xfId="0" applyNumberFormat="1" applyFont="1" applyAlignment="1">
      <alignment horizontal="right" vertical="center" wrapText="1" readingOrder="1"/>
    </xf>
    <xf numFmtId="0" fontId="11" fillId="2" borderId="3" xfId="0" applyFont="1" applyFill="1" applyBorder="1" applyAlignment="1">
      <alignment horizontal="center" vertical="center" wrapText="1" readingOrder="1"/>
    </xf>
    <xf numFmtId="10" fontId="10" fillId="0" borderId="1" xfId="1" applyNumberFormat="1" applyFont="1" applyBorder="1" applyAlignment="1">
      <alignment horizontal="center" vertical="center" wrapText="1" readingOrder="1"/>
    </xf>
    <xf numFmtId="10" fontId="5" fillId="0" borderId="1" xfId="1" applyNumberFormat="1" applyFont="1" applyBorder="1" applyAlignment="1">
      <alignment horizontal="center" vertical="center" wrapText="1" readingOrder="1"/>
    </xf>
    <xf numFmtId="10" fontId="5" fillId="3" borderId="1" xfId="1" applyNumberFormat="1" applyFont="1" applyFill="1" applyBorder="1" applyAlignment="1">
      <alignment horizontal="center" vertical="center" wrapText="1" readingOrder="1"/>
    </xf>
    <xf numFmtId="164" fontId="5" fillId="0" borderId="5" xfId="0" applyNumberFormat="1" applyFont="1" applyBorder="1" applyAlignment="1">
      <alignment horizontal="center" vertical="center" wrapText="1" readingOrder="1"/>
    </xf>
    <xf numFmtId="164" fontId="5" fillId="3" borderId="1" xfId="0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Border="1" applyAlignment="1">
      <alignment horizontal="center" vertical="center" wrapText="1" readingOrder="1"/>
    </xf>
    <xf numFmtId="164" fontId="10" fillId="0" borderId="1" xfId="0" applyNumberFormat="1" applyFont="1" applyBorder="1" applyAlignment="1">
      <alignment horizontal="center" vertical="center" wrapText="1" readingOrder="1"/>
    </xf>
    <xf numFmtId="164" fontId="10" fillId="0" borderId="9" xfId="0" applyNumberFormat="1" applyFont="1" applyBorder="1" applyAlignment="1">
      <alignment horizontal="center" vertical="center" wrapText="1" readingOrder="1"/>
    </xf>
    <xf numFmtId="0" fontId="13" fillId="0" borderId="0" xfId="0" applyFont="1" applyAlignment="1">
      <alignment vertical="top" wrapText="1"/>
    </xf>
    <xf numFmtId="10" fontId="10" fillId="0" borderId="12" xfId="1" applyNumberFormat="1" applyFont="1" applyFill="1" applyBorder="1" applyAlignment="1">
      <alignment horizontal="center" vertical="center" wrapText="1" readingOrder="1"/>
    </xf>
    <xf numFmtId="0" fontId="11" fillId="2" borderId="13" xfId="0" applyFont="1" applyFill="1" applyBorder="1" applyAlignment="1">
      <alignment horizontal="center" vertical="center" wrapText="1" readingOrder="1"/>
    </xf>
    <xf numFmtId="10" fontId="5" fillId="3" borderId="14" xfId="1" applyNumberFormat="1" applyFont="1" applyFill="1" applyBorder="1" applyAlignment="1">
      <alignment horizontal="center" vertical="center" wrapText="1" readingOrder="1"/>
    </xf>
    <xf numFmtId="10" fontId="5" fillId="0" borderId="14" xfId="1" applyNumberFormat="1" applyFont="1" applyFill="1" applyBorder="1" applyAlignment="1">
      <alignment horizontal="center" vertical="center" wrapText="1" readingOrder="1"/>
    </xf>
    <xf numFmtId="10" fontId="10" fillId="0" borderId="14" xfId="1" applyNumberFormat="1" applyFont="1" applyFill="1" applyBorder="1" applyAlignment="1">
      <alignment horizontal="center" vertical="center" wrapText="1" readingOrder="1"/>
    </xf>
    <xf numFmtId="0" fontId="9" fillId="2" borderId="10" xfId="0" applyFont="1" applyFill="1" applyBorder="1" applyAlignment="1">
      <alignment horizontal="center" vertical="center" wrapText="1" readingOrder="1"/>
    </xf>
    <xf numFmtId="164" fontId="5" fillId="0" borderId="16" xfId="0" applyNumberFormat="1" applyFont="1" applyBorder="1" applyAlignment="1">
      <alignment horizontal="center" vertical="center" wrapText="1" readingOrder="1"/>
    </xf>
    <xf numFmtId="164" fontId="5" fillId="3" borderId="17" xfId="0" applyNumberFormat="1" applyFont="1" applyFill="1" applyBorder="1" applyAlignment="1">
      <alignment horizontal="center" vertical="center" wrapText="1" readingOrder="1"/>
    </xf>
    <xf numFmtId="164" fontId="5" fillId="0" borderId="17" xfId="0" applyNumberFormat="1" applyFont="1" applyBorder="1" applyAlignment="1">
      <alignment horizontal="center" vertical="center" wrapText="1" readingOrder="1"/>
    </xf>
    <xf numFmtId="164" fontId="10" fillId="0" borderId="17" xfId="0" applyNumberFormat="1" applyFont="1" applyBorder="1" applyAlignment="1">
      <alignment horizontal="center" vertical="center" wrapText="1" readingOrder="1"/>
    </xf>
    <xf numFmtId="164" fontId="10" fillId="0" borderId="18" xfId="0" applyNumberFormat="1" applyFont="1" applyBorder="1" applyAlignment="1">
      <alignment horizontal="center" vertical="center" wrapText="1" readingOrder="1"/>
    </xf>
    <xf numFmtId="0" fontId="9" fillId="2" borderId="19" xfId="0" applyFont="1" applyFill="1" applyBorder="1" applyAlignment="1">
      <alignment horizontal="center" vertical="center" wrapText="1" readingOrder="1"/>
    </xf>
    <xf numFmtId="164" fontId="5" fillId="0" borderId="20" xfId="0" applyNumberFormat="1" applyFont="1" applyBorder="1" applyAlignment="1">
      <alignment horizontal="center" vertical="center" wrapText="1" readingOrder="1"/>
    </xf>
    <xf numFmtId="164" fontId="5" fillId="3" borderId="21" xfId="0" applyNumberFormat="1" applyFont="1" applyFill="1" applyBorder="1" applyAlignment="1">
      <alignment horizontal="center" vertical="center" wrapText="1" readingOrder="1"/>
    </xf>
    <xf numFmtId="164" fontId="5" fillId="0" borderId="21" xfId="0" applyNumberFormat="1" applyFont="1" applyBorder="1" applyAlignment="1">
      <alignment horizontal="center" vertical="center" wrapText="1" readingOrder="1"/>
    </xf>
    <xf numFmtId="164" fontId="10" fillId="0" borderId="21" xfId="0" applyNumberFormat="1" applyFont="1" applyBorder="1" applyAlignment="1">
      <alignment horizontal="center" vertical="center" wrapText="1" readingOrder="1"/>
    </xf>
    <xf numFmtId="164" fontId="10" fillId="0" borderId="22" xfId="0" applyNumberFormat="1" applyFont="1" applyBorder="1" applyAlignment="1">
      <alignment horizontal="center" vertical="center" wrapText="1" readingOrder="1"/>
    </xf>
    <xf numFmtId="0" fontId="11" fillId="2" borderId="11" xfId="0" applyFont="1" applyFill="1" applyBorder="1" applyAlignment="1">
      <alignment horizontal="center" vertical="center" wrapText="1" readingOrder="1"/>
    </xf>
    <xf numFmtId="164" fontId="5" fillId="0" borderId="4" xfId="0" applyNumberFormat="1" applyFont="1" applyBorder="1" applyAlignment="1">
      <alignment horizontal="center" vertical="center" wrapText="1" readingOrder="1"/>
    </xf>
    <xf numFmtId="164" fontId="5" fillId="3" borderId="6" xfId="0" applyNumberFormat="1" applyFont="1" applyFill="1" applyBorder="1" applyAlignment="1">
      <alignment horizontal="center" vertical="center" wrapText="1" readingOrder="1"/>
    </xf>
    <xf numFmtId="164" fontId="5" fillId="0" borderId="6" xfId="0" applyNumberFormat="1" applyFont="1" applyBorder="1" applyAlignment="1">
      <alignment horizontal="center" vertical="center" wrapText="1" readingOrder="1"/>
    </xf>
    <xf numFmtId="164" fontId="10" fillId="0" borderId="6" xfId="0" applyNumberFormat="1" applyFont="1" applyBorder="1" applyAlignment="1">
      <alignment horizontal="center" vertical="center" wrapText="1" readingOrder="1"/>
    </xf>
    <xf numFmtId="164" fontId="10" fillId="0" borderId="8" xfId="0" applyNumberFormat="1" applyFont="1" applyBorder="1" applyAlignment="1">
      <alignment horizontal="center" vertical="center" wrapText="1" readingOrder="1"/>
    </xf>
    <xf numFmtId="7" fontId="5" fillId="0" borderId="0" xfId="0" applyNumberFormat="1" applyFont="1" applyAlignment="1">
      <alignment horizontal="center" vertical="center" readingOrder="1"/>
    </xf>
    <xf numFmtId="10" fontId="10" fillId="0" borderId="15" xfId="1" applyNumberFormat="1" applyFont="1" applyBorder="1" applyAlignment="1">
      <alignment horizontal="center" vertical="center" wrapText="1" readingOrder="1"/>
    </xf>
    <xf numFmtId="10" fontId="10" fillId="0" borderId="9" xfId="1" applyNumberFormat="1" applyFont="1" applyBorder="1" applyAlignment="1">
      <alignment horizontal="center" vertical="center" wrapText="1" readingOrder="1"/>
    </xf>
    <xf numFmtId="10" fontId="5" fillId="4" borderId="14" xfId="1" applyNumberFormat="1" applyFont="1" applyFill="1" applyBorder="1" applyAlignment="1">
      <alignment horizontal="center" vertical="center" wrapText="1" readingOrder="1"/>
    </xf>
    <xf numFmtId="0" fontId="7" fillId="0" borderId="23" xfId="0" applyFont="1" applyBorder="1" applyAlignment="1">
      <alignment vertical="center" wrapText="1" readingOrder="1"/>
    </xf>
    <xf numFmtId="0" fontId="7" fillId="0" borderId="23" xfId="0" applyFont="1" applyBorder="1" applyAlignment="1">
      <alignment horizontal="center" vertical="center" wrapText="1" readingOrder="1"/>
    </xf>
    <xf numFmtId="0" fontId="7" fillId="0" borderId="23" xfId="0" applyFont="1" applyBorder="1" applyAlignment="1">
      <alignment horizontal="left" vertical="center" wrapText="1" readingOrder="1"/>
    </xf>
    <xf numFmtId="164" fontId="5" fillId="0" borderId="23" xfId="0" applyNumberFormat="1" applyFont="1" applyBorder="1" applyAlignment="1">
      <alignment horizontal="center" vertical="center" wrapText="1" readingOrder="1"/>
    </xf>
    <xf numFmtId="10" fontId="5" fillId="0" borderId="23" xfId="1" applyNumberFormat="1" applyFont="1" applyBorder="1" applyAlignment="1">
      <alignment horizontal="center" vertical="center" wrapText="1" readingOrder="1"/>
    </xf>
    <xf numFmtId="10" fontId="5" fillId="0" borderId="23" xfId="1" applyNumberFormat="1" applyFont="1" applyFill="1" applyBorder="1" applyAlignment="1">
      <alignment horizontal="center" vertical="center" wrapText="1" readingOrder="1"/>
    </xf>
    <xf numFmtId="0" fontId="7" fillId="5" borderId="23" xfId="0" applyFont="1" applyFill="1" applyBorder="1" applyAlignment="1">
      <alignment vertical="center" wrapText="1" readingOrder="1"/>
    </xf>
    <xf numFmtId="0" fontId="7" fillId="5" borderId="23" xfId="0" applyFont="1" applyFill="1" applyBorder="1" applyAlignment="1">
      <alignment horizontal="center" vertical="center" wrapText="1" readingOrder="1"/>
    </xf>
    <xf numFmtId="0" fontId="7" fillId="5" borderId="23" xfId="0" applyFont="1" applyFill="1" applyBorder="1" applyAlignment="1">
      <alignment horizontal="left" vertical="center" wrapText="1" readingOrder="1"/>
    </xf>
    <xf numFmtId="164" fontId="5" fillId="5" borderId="23" xfId="0" applyNumberFormat="1" applyFont="1" applyFill="1" applyBorder="1" applyAlignment="1">
      <alignment horizontal="center" vertical="center" wrapText="1" readingOrder="1"/>
    </xf>
    <xf numFmtId="10" fontId="5" fillId="5" borderId="23" xfId="1" applyNumberFormat="1" applyFont="1" applyFill="1" applyBorder="1" applyAlignment="1">
      <alignment horizontal="center" vertical="center" wrapText="1" readingOrder="1"/>
    </xf>
    <xf numFmtId="0" fontId="8" fillId="0" borderId="23" xfId="0" applyFont="1" applyBorder="1" applyAlignment="1">
      <alignment vertical="center" wrapText="1" readingOrder="1"/>
    </xf>
    <xf numFmtId="0" fontId="8" fillId="0" borderId="23" xfId="0" applyFont="1" applyBorder="1" applyAlignment="1">
      <alignment horizontal="center" vertical="center" wrapText="1" readingOrder="1"/>
    </xf>
    <xf numFmtId="0" fontId="8" fillId="0" borderId="23" xfId="0" applyFont="1" applyBorder="1" applyAlignment="1">
      <alignment horizontal="left" vertical="center" wrapText="1" readingOrder="1"/>
    </xf>
    <xf numFmtId="164" fontId="10" fillId="0" borderId="23" xfId="0" applyNumberFormat="1" applyFont="1" applyBorder="1" applyAlignment="1">
      <alignment horizontal="center" vertical="center" wrapText="1" readingOrder="1"/>
    </xf>
    <xf numFmtId="10" fontId="10" fillId="0" borderId="23" xfId="1" applyNumberFormat="1" applyFont="1" applyBorder="1" applyAlignment="1">
      <alignment horizontal="center" vertical="center" wrapText="1" readingOrder="1"/>
    </xf>
    <xf numFmtId="10" fontId="10" fillId="0" borderId="23" xfId="1" applyNumberFormat="1" applyFont="1" applyFill="1" applyBorder="1" applyAlignment="1">
      <alignment horizontal="center" vertical="center" wrapText="1" readingOrder="1"/>
    </xf>
    <xf numFmtId="0" fontId="7" fillId="0" borderId="24" xfId="0" applyFont="1" applyBorder="1" applyAlignment="1">
      <alignment vertical="center" wrapText="1" readingOrder="1"/>
    </xf>
    <xf numFmtId="0" fontId="7" fillId="0" borderId="24" xfId="0" applyFont="1" applyBorder="1" applyAlignment="1">
      <alignment horizontal="center" vertical="center" wrapText="1" readingOrder="1"/>
    </xf>
    <xf numFmtId="0" fontId="7" fillId="0" borderId="24" xfId="0" applyFont="1" applyBorder="1" applyAlignment="1">
      <alignment horizontal="left" vertical="center" wrapText="1" readingOrder="1"/>
    </xf>
    <xf numFmtId="164" fontId="5" fillId="0" borderId="24" xfId="0" applyNumberFormat="1" applyFont="1" applyBorder="1" applyAlignment="1">
      <alignment horizontal="center" vertical="center" wrapText="1" readingOrder="1"/>
    </xf>
    <xf numFmtId="10" fontId="5" fillId="0" borderId="24" xfId="1" applyNumberFormat="1" applyFont="1" applyBorder="1" applyAlignment="1">
      <alignment horizontal="center" vertical="center" wrapText="1" readingOrder="1"/>
    </xf>
    <xf numFmtId="10" fontId="5" fillId="0" borderId="24" xfId="1" applyNumberFormat="1" applyFont="1" applyFill="1" applyBorder="1" applyAlignment="1">
      <alignment horizontal="center" vertical="center" wrapText="1" readingOrder="1"/>
    </xf>
    <xf numFmtId="0" fontId="7" fillId="6" borderId="23" xfId="0" applyFont="1" applyFill="1" applyBorder="1" applyAlignment="1">
      <alignment vertical="center" wrapText="1" readingOrder="1"/>
    </xf>
    <xf numFmtId="0" fontId="7" fillId="6" borderId="23" xfId="0" applyFont="1" applyFill="1" applyBorder="1" applyAlignment="1">
      <alignment horizontal="center" vertical="center" wrapText="1" readingOrder="1"/>
    </xf>
    <xf numFmtId="0" fontId="7" fillId="6" borderId="23" xfId="0" applyFont="1" applyFill="1" applyBorder="1" applyAlignment="1">
      <alignment horizontal="left" vertical="center" wrapText="1" readingOrder="1"/>
    </xf>
    <xf numFmtId="164" fontId="5" fillId="6" borderId="23" xfId="0" applyNumberFormat="1" applyFont="1" applyFill="1" applyBorder="1" applyAlignment="1">
      <alignment horizontal="center" vertical="center" wrapText="1" readingOrder="1"/>
    </xf>
    <xf numFmtId="10" fontId="5" fillId="6" borderId="23" xfId="1" applyNumberFormat="1" applyFont="1" applyFill="1" applyBorder="1" applyAlignment="1">
      <alignment horizontal="center" vertical="center" wrapText="1" readingOrder="1"/>
    </xf>
    <xf numFmtId="10" fontId="5" fillId="7" borderId="24" xfId="1" applyNumberFormat="1" applyFont="1" applyFill="1" applyBorder="1" applyAlignment="1">
      <alignment horizontal="center" vertical="center" wrapText="1" readingOrder="1"/>
    </xf>
    <xf numFmtId="0" fontId="9" fillId="2" borderId="25" xfId="0" applyFont="1" applyFill="1" applyBorder="1" applyAlignment="1">
      <alignment horizontal="center" vertical="center" wrapText="1" readingOrder="1"/>
    </xf>
    <xf numFmtId="0" fontId="9" fillId="2" borderId="26" xfId="0" applyFont="1" applyFill="1" applyBorder="1" applyAlignment="1">
      <alignment horizontal="center" vertical="center" wrapText="1" readingOrder="1"/>
    </xf>
    <xf numFmtId="0" fontId="11" fillId="2" borderId="26" xfId="0" applyFont="1" applyFill="1" applyBorder="1" applyAlignment="1">
      <alignment horizontal="center" vertical="center" wrapText="1" readingOrder="1"/>
    </xf>
    <xf numFmtId="0" fontId="9" fillId="2" borderId="27" xfId="0" applyFont="1" applyFill="1" applyBorder="1" applyAlignment="1">
      <alignment horizontal="center" vertical="center" wrapText="1" readingOrder="1"/>
    </xf>
    <xf numFmtId="164" fontId="2" fillId="0" borderId="0" xfId="2" applyNumberFormat="1" applyFont="1" applyAlignment="1">
      <alignment horizontal="right" vertical="center" wrapText="1" readingOrder="1"/>
    </xf>
    <xf numFmtId="164" fontId="2" fillId="0" borderId="28" xfId="0" applyNumberFormat="1" applyFont="1" applyBorder="1" applyAlignment="1">
      <alignment horizontal="right" vertical="center" wrapText="1" readingOrder="1"/>
    </xf>
    <xf numFmtId="0" fontId="15" fillId="0" borderId="23" xfId="0" applyFont="1" applyBorder="1" applyAlignment="1">
      <alignment vertical="center" wrapText="1" readingOrder="1"/>
    </xf>
    <xf numFmtId="0" fontId="6" fillId="0" borderId="0" xfId="0" applyFont="1" applyAlignment="1">
      <alignment horizontal="center" vertical="center" readingOrder="1"/>
    </xf>
    <xf numFmtId="0" fontId="12" fillId="0" borderId="0" xfId="0" applyFont="1" applyAlignment="1">
      <alignment horizontal="center" vertical="center" readingOrder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</cellXfs>
  <cellStyles count="3">
    <cellStyle name="Normal" xfId="0" builtinId="0"/>
    <cellStyle name="Normal 2" xfId="2" xr:uid="{00000000-0005-0000-0000-000002000000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2D774"/>
      <color rgb="FFFFFF99"/>
      <color rgb="FFC4A360"/>
      <color rgb="FFBE9912"/>
      <color rgb="FFE1B515"/>
      <color rgb="FFFFCD3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EJECUCIÓN PRESUPUESTAL GASTOS DE FUNCIONAMIENTO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(DICIEMBRE!$G$7,DICIEMBRE!$H$7,DICIEMBRE!$I$7,DICIEMBRE!$K$7,DICIEMBRE!$M$7,DICIEMBRE!$O$7)</c:f>
              <c:strCache>
                <c:ptCount val="5"/>
                <c:pt idx="0">
                  <c:v>APR. VIGENTE</c:v>
                </c:pt>
                <c:pt idx="1">
                  <c:v>CDP</c:v>
                </c:pt>
                <c:pt idx="2">
                  <c:v>COMPROMISOS</c:v>
                </c:pt>
                <c:pt idx="3">
                  <c:v>OBLIGACIONES</c:v>
                </c:pt>
                <c:pt idx="4">
                  <c:v>PAGOS</c:v>
                </c:pt>
              </c:strCache>
            </c:strRef>
          </c:cat>
          <c:val>
            <c:numRef>
              <c:f>(DICIEMBRE!$G$8,DICIEMBRE!$H$8,DICIEMBRE!$I$8,DICIEMBRE!$K$8,DICIEMBRE!$M$8,DICIEMBRE!$O$8)</c:f>
              <c:numCache>
                <c:formatCode>[$-1240A]"$"\ #,##0.00;\-"$"\ #,##0.00</c:formatCode>
                <c:ptCount val="5"/>
                <c:pt idx="0">
                  <c:v>16829000000</c:v>
                </c:pt>
                <c:pt idx="1">
                  <c:v>16405913967</c:v>
                </c:pt>
                <c:pt idx="2">
                  <c:v>16405913967</c:v>
                </c:pt>
                <c:pt idx="3">
                  <c:v>16222733973.75</c:v>
                </c:pt>
                <c:pt idx="4">
                  <c:v>16218242318.75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1-47B8-967C-CF0B798A1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112976"/>
        <c:axId val="21110800"/>
      </c:barChart>
      <c:catAx>
        <c:axId val="2111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10800"/>
        <c:crosses val="autoZero"/>
        <c:auto val="1"/>
        <c:lblAlgn val="ctr"/>
        <c:lblOffset val="100"/>
        <c:noMultiLvlLbl val="0"/>
      </c:catAx>
      <c:valAx>
        <c:axId val="2111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12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EJECUCIÓN PRESUPUESTAL GASTOS DE FUNCIONAMIENTO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(Copia!$G$7,Copia!$H$7,Copia!$I$7,Copia!$K$7,Copia!$M$7,Copia!$O$7)</c:f>
              <c:strCache>
                <c:ptCount val="5"/>
                <c:pt idx="0">
                  <c:v>APR. VIGENTE</c:v>
                </c:pt>
                <c:pt idx="1">
                  <c:v>APR, BLOQUEADA</c:v>
                </c:pt>
                <c:pt idx="2">
                  <c:v>COMPROMISOS</c:v>
                </c:pt>
                <c:pt idx="3">
                  <c:v>OBLIGACIONES</c:v>
                </c:pt>
                <c:pt idx="4">
                  <c:v>PAGOS</c:v>
                </c:pt>
              </c:strCache>
            </c:strRef>
          </c:cat>
          <c:val>
            <c:numRef>
              <c:f>(Copia!$G$8,Copia!$H$8,Copia!$I$8,Copia!$K$8,Copia!$M$8,Copia!$O$8)</c:f>
              <c:numCache>
                <c:formatCode>[$-1240A]"$"\ #,##0.00;\-"$"\ #,##0.00</c:formatCode>
                <c:ptCount val="5"/>
                <c:pt idx="0">
                  <c:v>8185000000</c:v>
                </c:pt>
                <c:pt idx="1">
                  <c:v>11190150</c:v>
                </c:pt>
                <c:pt idx="2">
                  <c:v>7042802348.4499998</c:v>
                </c:pt>
                <c:pt idx="3">
                  <c:v>6950176207.5500002</c:v>
                </c:pt>
                <c:pt idx="4">
                  <c:v>6950176207.5500002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2E-4CEA-899D-205183374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107536"/>
        <c:axId val="21103728"/>
      </c:barChart>
      <c:catAx>
        <c:axId val="2110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03728"/>
        <c:crosses val="autoZero"/>
        <c:auto val="1"/>
        <c:lblAlgn val="ctr"/>
        <c:lblOffset val="100"/>
        <c:noMultiLvlLbl val="0"/>
      </c:catAx>
      <c:valAx>
        <c:axId val="2110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0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056315925171347"/>
          <c:y val="2.745098809802184E-2"/>
          <c:w val="0.7318341032563126"/>
          <c:h val="0.92713442731186646"/>
        </c:manualLayout>
      </c:layout>
      <c:barChart>
        <c:barDir val="bar"/>
        <c:grouping val="clustered"/>
        <c:varyColors val="0"/>
        <c:ser>
          <c:idx val="0"/>
          <c:order val="0"/>
          <c:tx>
            <c:v>Valor</c:v>
          </c:tx>
          <c:spPr>
            <a:solidFill>
              <a:srgbClr val="C4A36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0.34957146441575088"/>
                  <c:y val="9.18964016408210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833260857112662"/>
                      <c:h val="0.1401328952214594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084B-454E-BBFB-F92F844D81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(DICIEMBRE!$G$7,DICIEMBRE!$I$7,DICIEMBRE!$K$7,DICIEMBRE!$M$7,DICIEMBRE!$O$7)</c15:sqref>
                  </c15:fullRef>
                </c:ext>
              </c:extLst>
              <c:f>(DICIEMBRE!$I$7,DICIEMBRE!$K$7,DICIEMBRE!$M$7,DICIEMBRE!$O$7)</c:f>
              <c:strCache>
                <c:ptCount val="4"/>
                <c:pt idx="0">
                  <c:v>CDP</c:v>
                </c:pt>
                <c:pt idx="1">
                  <c:v>COMPROMISOS</c:v>
                </c:pt>
                <c:pt idx="2">
                  <c:v>OBLIGACIONES</c:v>
                </c:pt>
                <c:pt idx="3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(DICIEMBRE!$G$8,DICIEMBRE!$I$8,DICIEMBRE!$K$8,DICIEMBRE!$M$8,DICIEMBRE!$O$8)</c15:sqref>
                  </c15:fullRef>
                </c:ext>
              </c:extLst>
              <c:f>(DICIEMBRE!$I$8,DICIEMBRE!$K$8,DICIEMBRE!$M$8,DICIEMBRE!$O$8)</c:f>
              <c:numCache>
                <c:formatCode>[$-1240A]"$"\ #,##0.00;\-"$"\ #,##0.00</c:formatCode>
                <c:ptCount val="4"/>
                <c:pt idx="0">
                  <c:v>16405913967</c:v>
                </c:pt>
                <c:pt idx="1">
                  <c:v>16405913967</c:v>
                </c:pt>
                <c:pt idx="2">
                  <c:v>16222733973.75</c:v>
                </c:pt>
                <c:pt idx="3">
                  <c:v>16218242318.75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B-454E-BBFB-F92F844D811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21117328"/>
        <c:axId val="21102640"/>
      </c:barChart>
      <c:catAx>
        <c:axId val="21117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02640"/>
        <c:crosses val="autoZero"/>
        <c:auto val="1"/>
        <c:lblAlgn val="ctr"/>
        <c:lblOffset val="100"/>
        <c:noMultiLvlLbl val="0"/>
      </c:catAx>
      <c:valAx>
        <c:axId val="21102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17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521957</xdr:colOff>
      <xdr:row>0</xdr:row>
      <xdr:rowOff>30270</xdr:rowOff>
    </xdr:from>
    <xdr:to>
      <xdr:col>16</xdr:col>
      <xdr:colOff>1667429</xdr:colOff>
      <xdr:row>4</xdr:row>
      <xdr:rowOff>108857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407"/>
        <a:stretch/>
      </xdr:blipFill>
      <xdr:spPr>
        <a:xfrm>
          <a:off x="15376072" y="30270"/>
          <a:ext cx="4677748" cy="1094587"/>
        </a:xfrm>
        <a:prstGeom prst="rect">
          <a:avLst/>
        </a:prstGeom>
      </xdr:spPr>
    </xdr:pic>
    <xdr:clientData/>
  </xdr:twoCellAnchor>
  <xdr:twoCellAnchor>
    <xdr:from>
      <xdr:col>1</xdr:col>
      <xdr:colOff>168854</xdr:colOff>
      <xdr:row>30</xdr:row>
      <xdr:rowOff>0</xdr:rowOff>
    </xdr:from>
    <xdr:to>
      <xdr:col>16</xdr:col>
      <xdr:colOff>1661103</xdr:colOff>
      <xdr:row>54</xdr:row>
      <xdr:rowOff>587376</xdr:rowOff>
    </xdr:to>
    <xdr:graphicFrame macro="">
      <xdr:nvGraphicFramePr>
        <xdr:cNvPr id="11" name="Gráfico 1">
          <a:extLst>
            <a:ext uri="{FF2B5EF4-FFF2-40B4-BE49-F238E27FC236}">
              <a16:creationId xmlns:a16="http://schemas.microsoft.com/office/drawing/2014/main" id="{9B541CB1-9221-401F-A4E9-21F461EE2A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521957</xdr:colOff>
      <xdr:row>0</xdr:row>
      <xdr:rowOff>30270</xdr:rowOff>
    </xdr:from>
    <xdr:to>
      <xdr:col>17</xdr:col>
      <xdr:colOff>108958</xdr:colOff>
      <xdr:row>6</xdr:row>
      <xdr:rowOff>19957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FCF365-6374-431B-8AA7-3BF6469697C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407"/>
        <a:stretch/>
      </xdr:blipFill>
      <xdr:spPr>
        <a:xfrm>
          <a:off x="17209757" y="30270"/>
          <a:ext cx="4901951" cy="13612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1551214</xdr:colOff>
      <xdr:row>0</xdr:row>
      <xdr:rowOff>30270</xdr:rowOff>
    </xdr:from>
    <xdr:to>
      <xdr:col>19</xdr:col>
      <xdr:colOff>561967</xdr:colOff>
      <xdr:row>4</xdr:row>
      <xdr:rowOff>108857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1821EE-D2F9-4DFF-A312-E6DE9FF6678F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407"/>
        <a:stretch/>
      </xdr:blipFill>
      <xdr:spPr>
        <a:xfrm>
          <a:off x="15800614" y="30270"/>
          <a:ext cx="4488748" cy="1107287"/>
        </a:xfrm>
        <a:prstGeom prst="rect">
          <a:avLst/>
        </a:prstGeom>
      </xdr:spPr>
    </xdr:pic>
    <xdr:clientData/>
  </xdr:twoCellAnchor>
  <xdr:twoCellAnchor>
    <xdr:from>
      <xdr:col>1</xdr:col>
      <xdr:colOff>238126</xdr:colOff>
      <xdr:row>30</xdr:row>
      <xdr:rowOff>0</xdr:rowOff>
    </xdr:from>
    <xdr:to>
      <xdr:col>16</xdr:col>
      <xdr:colOff>1730375</xdr:colOff>
      <xdr:row>54</xdr:row>
      <xdr:rowOff>587376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4ECB90E1-C5FF-424F-8D1F-209CDF4390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217715</xdr:colOff>
      <xdr:row>0</xdr:row>
      <xdr:rowOff>122465</xdr:rowOff>
    </xdr:from>
    <xdr:to>
      <xdr:col>11</xdr:col>
      <xdr:colOff>512124</xdr:colOff>
      <xdr:row>27</xdr:row>
      <xdr:rowOff>68035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328293-75AC-4D51-9289-C33820904A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503464</xdr:colOff>
      <xdr:row>3</xdr:row>
      <xdr:rowOff>108857</xdr:rowOff>
    </xdr:from>
    <xdr:to>
      <xdr:col>9</xdr:col>
      <xdr:colOff>81643</xdr:colOff>
      <xdr:row>6</xdr:row>
      <xdr:rowOff>54429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EC4E8D1A-D6DF-AADD-B0C4-BD884CD211F8}"/>
            </a:ext>
          </a:extLst>
        </xdr:cNvPr>
        <xdr:cNvSpPr txBox="1"/>
      </xdr:nvSpPr>
      <xdr:spPr>
        <a:xfrm>
          <a:off x="5837464" y="680357"/>
          <a:ext cx="1102179" cy="517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400" b="1"/>
            <a:t>49,02%</a:t>
          </a:r>
          <a:endParaRPr lang="es-CO" sz="1100" b="1"/>
        </a:p>
      </xdr:txBody>
    </xdr:sp>
    <xdr:clientData/>
  </xdr:twoCellAnchor>
  <xdr:twoCellAnchor>
    <xdr:from>
      <xdr:col>7</xdr:col>
      <xdr:colOff>329293</xdr:colOff>
      <xdr:row>9</xdr:row>
      <xdr:rowOff>43541</xdr:rowOff>
    </xdr:from>
    <xdr:to>
      <xdr:col>8</xdr:col>
      <xdr:colOff>669472</xdr:colOff>
      <xdr:row>11</xdr:row>
      <xdr:rowOff>179613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A642702B-06F5-4394-9469-D4B2CA40C945}"/>
            </a:ext>
          </a:extLst>
        </xdr:cNvPr>
        <xdr:cNvSpPr txBox="1"/>
      </xdr:nvSpPr>
      <xdr:spPr>
        <a:xfrm>
          <a:off x="5663293" y="1758041"/>
          <a:ext cx="1102179" cy="517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400" b="1"/>
            <a:t>49,02%</a:t>
          </a:r>
          <a:endParaRPr lang="es-CO" sz="1100" b="1"/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0.6316</cdr:x>
      <cdr:y>0.55267</cdr:y>
    </cdr:from>
    <cdr:to>
      <cdr:x>0.75863</cdr:x>
      <cdr:y>0.6275</cdr:y>
    </cdr:to>
    <cdr:sp macro="" textlink="">
      <cdr:nvSpPr>
        <cdr:cNvPr id="2" name="CuadroTexto 8">
          <a:extLst xmlns:a="http://schemas.openxmlformats.org/drawingml/2006/main">
            <a:ext uri="{FF2B5EF4-FFF2-40B4-BE49-F238E27FC236}">
              <a16:creationId xmlns:a16="http://schemas.microsoft.com/office/drawing/2014/main" id="{EC4E8D1A-D6DF-AADD-B0C4-BD884CD211F8}"/>
            </a:ext>
          </a:extLst>
        </cdr:cNvPr>
        <cdr:cNvSpPr txBox="1"/>
      </cdr:nvSpPr>
      <cdr:spPr>
        <a:xfrm xmlns:a="http://schemas.openxmlformats.org/drawingml/2006/main">
          <a:off x="5480032" y="2812600"/>
          <a:ext cx="1102164" cy="3808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2400" b="1"/>
            <a:t>50,79%</a:t>
          </a:r>
          <a:endParaRPr lang="es-CO" sz="1100" b="1"/>
        </a:p>
      </cdr:txBody>
    </cdr:sp>
  </cdr:relSizeAnchor>
  <cdr:relSizeAnchor xmlns:cdr="http://schemas.openxmlformats.org/drawingml/2006/chartDrawing">
    <cdr:from>
      <cdr:x>0.87297</cdr:x>
      <cdr:y>0.79814</cdr:y>
    </cdr:from>
    <cdr:to>
      <cdr:x>1</cdr:x>
      <cdr:y>0.87297</cdr:y>
    </cdr:to>
    <cdr:sp macro="" textlink="">
      <cdr:nvSpPr>
        <cdr:cNvPr id="3" name="CuadroTexto 8">
          <a:extLst xmlns:a="http://schemas.openxmlformats.org/drawingml/2006/main">
            <a:ext uri="{FF2B5EF4-FFF2-40B4-BE49-F238E27FC236}">
              <a16:creationId xmlns:a16="http://schemas.microsoft.com/office/drawing/2014/main" id="{EC4E8D1A-D6DF-AADD-B0C4-BD884CD211F8}"/>
            </a:ext>
          </a:extLst>
        </cdr:cNvPr>
        <cdr:cNvSpPr txBox="1"/>
      </cdr:nvSpPr>
      <cdr:spPr>
        <a:xfrm xmlns:a="http://schemas.openxmlformats.org/drawingml/2006/main">
          <a:off x="7574230" y="4583088"/>
          <a:ext cx="1102179" cy="429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2400" b="1"/>
            <a:t>98,21%</a:t>
          </a:r>
          <a:endParaRPr lang="es-CO" sz="1100" b="1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U56"/>
  <sheetViews>
    <sheetView showGridLines="0" tabSelected="1" topLeftCell="F33" zoomScale="60" zoomScaleNormal="60" zoomScaleSheetLayoutView="70" workbookViewId="0">
      <selection activeCell="M5" sqref="M5"/>
    </sheetView>
  </sheetViews>
  <sheetFormatPr baseColWidth="10" defaultColWidth="11.453125" defaultRowHeight="14"/>
  <cols>
    <col min="1" max="1" width="2.6328125" style="1" customWidth="1"/>
    <col min="2" max="2" width="11.54296875" style="1" bestFit="1" customWidth="1"/>
    <col min="3" max="3" width="9.54296875" style="1" customWidth="1"/>
    <col min="4" max="4" width="6" style="1" customWidth="1"/>
    <col min="5" max="5" width="6.6328125" style="1" customWidth="1"/>
    <col min="6" max="6" width="39.453125" style="1" customWidth="1"/>
    <col min="7" max="7" width="26.36328125" style="1" customWidth="1"/>
    <col min="8" max="8" width="26.36328125" style="1" hidden="1" customWidth="1"/>
    <col min="9" max="9" width="26.36328125" style="1" customWidth="1"/>
    <col min="10" max="10" width="18.6328125" style="1" bestFit="1" customWidth="1"/>
    <col min="11" max="11" width="25.6328125" style="1" bestFit="1" customWidth="1"/>
    <col min="12" max="12" width="14.36328125" style="1" bestFit="1" customWidth="1"/>
    <col min="13" max="13" width="18.90625" style="1" bestFit="1" customWidth="1"/>
    <col min="14" max="14" width="12.7265625" style="1" bestFit="1" customWidth="1"/>
    <col min="15" max="15" width="25.36328125" style="1" bestFit="1" customWidth="1"/>
    <col min="16" max="16" width="12.36328125" style="1" customWidth="1"/>
    <col min="17" max="17" width="26.36328125" style="1" bestFit="1" customWidth="1"/>
    <col min="18" max="18" width="3" style="1" customWidth="1"/>
    <col min="19" max="19" width="20.6328125" style="1" bestFit="1" customWidth="1"/>
    <col min="20" max="16384" width="11.453125" style="1"/>
  </cols>
  <sheetData>
    <row r="1" spans="1:21" ht="24.75" customHeight="1"/>
    <row r="2" spans="1:21" ht="15.5"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7"/>
      <c r="Q2" s="17"/>
    </row>
    <row r="3" spans="1:21" ht="20">
      <c r="B3" s="16" t="s">
        <v>0</v>
      </c>
      <c r="C3" s="16" t="s">
        <v>0</v>
      </c>
      <c r="D3" s="16" t="s">
        <v>0</v>
      </c>
      <c r="E3" s="16" t="s">
        <v>0</v>
      </c>
      <c r="F3" s="102" t="s">
        <v>1</v>
      </c>
      <c r="G3" s="102"/>
      <c r="H3" s="102"/>
      <c r="I3" s="102"/>
      <c r="J3" s="102"/>
      <c r="K3" s="102"/>
      <c r="L3" s="102"/>
      <c r="M3" s="102"/>
      <c r="N3" s="102"/>
      <c r="O3" s="102"/>
      <c r="P3" s="17"/>
      <c r="Q3" s="17"/>
    </row>
    <row r="4" spans="1:21" ht="20">
      <c r="A4" s="18" t="s">
        <v>0</v>
      </c>
      <c r="B4" s="16" t="s">
        <v>0</v>
      </c>
      <c r="C4" s="16" t="s">
        <v>0</v>
      </c>
      <c r="D4" s="16" t="s">
        <v>0</v>
      </c>
      <c r="E4" s="16" t="s">
        <v>0</v>
      </c>
      <c r="F4" s="102" t="s">
        <v>70</v>
      </c>
      <c r="G4" s="102"/>
      <c r="H4" s="102"/>
      <c r="I4" s="102"/>
      <c r="J4" s="102"/>
      <c r="K4" s="102"/>
      <c r="L4" s="102"/>
      <c r="M4" s="102"/>
      <c r="N4" s="102"/>
      <c r="O4" s="102"/>
      <c r="P4" s="17"/>
      <c r="Q4" s="17"/>
    </row>
    <row r="5" spans="1:21">
      <c r="A5" s="18"/>
      <c r="B5" s="16"/>
      <c r="C5" s="16"/>
      <c r="D5" s="16"/>
      <c r="E5" s="16"/>
      <c r="F5" s="18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21">
      <c r="A6" s="18"/>
      <c r="B6" s="16"/>
      <c r="C6" s="16"/>
      <c r="D6" s="16"/>
      <c r="E6" s="16"/>
      <c r="G6" s="98"/>
      <c r="H6" s="27"/>
      <c r="I6" s="99"/>
      <c r="J6" s="99"/>
      <c r="K6" s="99"/>
      <c r="L6" s="99"/>
      <c r="M6" s="99"/>
      <c r="N6" s="99"/>
      <c r="O6" s="99"/>
      <c r="P6" s="99"/>
      <c r="Q6" s="99"/>
    </row>
    <row r="7" spans="1:21">
      <c r="B7" s="94" t="s">
        <v>2</v>
      </c>
      <c r="C7" s="95" t="s">
        <v>3</v>
      </c>
      <c r="D7" s="95" t="s">
        <v>4</v>
      </c>
      <c r="E7" s="95" t="s">
        <v>5</v>
      </c>
      <c r="F7" s="95" t="s">
        <v>6</v>
      </c>
      <c r="G7" s="95" t="s">
        <v>7</v>
      </c>
      <c r="H7" s="95" t="s">
        <v>8</v>
      </c>
      <c r="I7" s="95" t="s">
        <v>9</v>
      </c>
      <c r="J7" s="96" t="s">
        <v>10</v>
      </c>
      <c r="K7" s="95" t="s">
        <v>11</v>
      </c>
      <c r="L7" s="96" t="s">
        <v>12</v>
      </c>
      <c r="M7" s="95" t="s">
        <v>13</v>
      </c>
      <c r="N7" s="96" t="s">
        <v>14</v>
      </c>
      <c r="O7" s="95" t="s">
        <v>15</v>
      </c>
      <c r="P7" s="96" t="s">
        <v>16</v>
      </c>
      <c r="Q7" s="97" t="s">
        <v>17</v>
      </c>
    </row>
    <row r="8" spans="1:21" ht="27" customHeight="1">
      <c r="B8" s="82" t="s">
        <v>18</v>
      </c>
      <c r="C8" s="83" t="s">
        <v>19</v>
      </c>
      <c r="D8" s="83">
        <v>10</v>
      </c>
      <c r="E8" s="83" t="s">
        <v>20</v>
      </c>
      <c r="F8" s="84" t="s">
        <v>21</v>
      </c>
      <c r="G8" s="85">
        <f>+G9+G14+G20+G23</f>
        <v>16829000000</v>
      </c>
      <c r="H8" s="85">
        <f>+H9+H14+H20+H23</f>
        <v>0</v>
      </c>
      <c r="I8" s="85">
        <f>+I9+I14+I20+I23</f>
        <v>16405913967</v>
      </c>
      <c r="J8" s="86">
        <f t="shared" ref="J8:J27" si="0">+I8/G8</f>
        <v>0.97485970449818771</v>
      </c>
      <c r="K8" s="85">
        <f>+K9+K14+K20+K23</f>
        <v>16405913967</v>
      </c>
      <c r="L8" s="87">
        <f>+K8/G8</f>
        <v>0.97485970449818771</v>
      </c>
      <c r="M8" s="85">
        <f>+M9+M14+M20+M23</f>
        <v>16222733973.75</v>
      </c>
      <c r="N8" s="87">
        <f t="shared" ref="N8:N27" si="1">+M8/G8</f>
        <v>0.96397492267811513</v>
      </c>
      <c r="O8" s="85">
        <f>+O9+O14+O20+O23</f>
        <v>16218242318.75</v>
      </c>
      <c r="P8" s="93">
        <f>+O8/G8</f>
        <v>0.96370802298116343</v>
      </c>
      <c r="Q8" s="85">
        <f>+Q9+Q14+Q20+Q23</f>
        <v>610757681.25</v>
      </c>
      <c r="S8" s="26"/>
    </row>
    <row r="9" spans="1:21" ht="27" customHeight="1">
      <c r="B9" s="71" t="s">
        <v>22</v>
      </c>
      <c r="C9" s="72" t="s">
        <v>19</v>
      </c>
      <c r="D9" s="72">
        <v>10</v>
      </c>
      <c r="E9" s="72" t="s">
        <v>20</v>
      </c>
      <c r="F9" s="73" t="s">
        <v>23</v>
      </c>
      <c r="G9" s="74">
        <f>+G10</f>
        <v>15895000000</v>
      </c>
      <c r="H9" s="74">
        <f>+H10</f>
        <v>0</v>
      </c>
      <c r="I9" s="74">
        <f>+I10</f>
        <v>15499782402</v>
      </c>
      <c r="J9" s="75">
        <f t="shared" si="0"/>
        <v>0.97513572834224604</v>
      </c>
      <c r="K9" s="74">
        <f>+K10</f>
        <v>15499782402</v>
      </c>
      <c r="L9" s="75">
        <f t="shared" ref="L9:L27" si="2">+K9/G9</f>
        <v>0.97513572834224604</v>
      </c>
      <c r="M9" s="74">
        <f>+M10</f>
        <v>15360260083</v>
      </c>
      <c r="N9" s="75">
        <f t="shared" si="1"/>
        <v>0.96635797942749291</v>
      </c>
      <c r="O9" s="74">
        <f>+O10</f>
        <v>15360260083</v>
      </c>
      <c r="P9" s="75">
        <f t="shared" ref="P9:P27" si="3">+O9/G9</f>
        <v>0.96635797942749291</v>
      </c>
      <c r="Q9" s="74">
        <f>+Q10</f>
        <v>534739917</v>
      </c>
    </row>
    <row r="10" spans="1:21" ht="27" customHeight="1">
      <c r="B10" s="65" t="s">
        <v>24</v>
      </c>
      <c r="C10" s="66" t="s">
        <v>19</v>
      </c>
      <c r="D10" s="66">
        <v>10</v>
      </c>
      <c r="E10" s="66" t="s">
        <v>20</v>
      </c>
      <c r="F10" s="67" t="s">
        <v>25</v>
      </c>
      <c r="G10" s="68">
        <f>+G11+G12+G13</f>
        <v>15895000000</v>
      </c>
      <c r="H10" s="68">
        <v>0</v>
      </c>
      <c r="I10" s="68">
        <f>+I11+I12+I13</f>
        <v>15499782402</v>
      </c>
      <c r="J10" s="69">
        <f t="shared" si="0"/>
        <v>0.97513572834224604</v>
      </c>
      <c r="K10" s="68">
        <f>+K11+K12+K13</f>
        <v>15499782402</v>
      </c>
      <c r="L10" s="70">
        <f t="shared" si="2"/>
        <v>0.97513572834224604</v>
      </c>
      <c r="M10" s="68">
        <f>+M11+M12+M13</f>
        <v>15360260083</v>
      </c>
      <c r="N10" s="70">
        <f t="shared" si="1"/>
        <v>0.96635797942749291</v>
      </c>
      <c r="O10" s="68">
        <f>+O11+O12+O13</f>
        <v>15360260083</v>
      </c>
      <c r="P10" s="70">
        <f t="shared" si="3"/>
        <v>0.96635797942749291</v>
      </c>
      <c r="Q10" s="68">
        <f>+Q11+Q12+Q13</f>
        <v>534739917</v>
      </c>
    </row>
    <row r="11" spans="1:21" ht="27" customHeight="1">
      <c r="B11" s="76" t="s">
        <v>26</v>
      </c>
      <c r="C11" s="77" t="s">
        <v>19</v>
      </c>
      <c r="D11" s="77">
        <v>10</v>
      </c>
      <c r="E11" s="77" t="s">
        <v>20</v>
      </c>
      <c r="F11" s="78" t="s">
        <v>27</v>
      </c>
      <c r="G11" s="79">
        <v>10893000000</v>
      </c>
      <c r="H11" s="79">
        <v>0</v>
      </c>
      <c r="I11" s="79">
        <v>10692015779</v>
      </c>
      <c r="J11" s="80">
        <f t="shared" si="0"/>
        <v>0.98154923152483242</v>
      </c>
      <c r="K11" s="79">
        <v>10692015779</v>
      </c>
      <c r="L11" s="81">
        <f t="shared" si="2"/>
        <v>0.98154923152483242</v>
      </c>
      <c r="M11" s="79">
        <v>10692015779</v>
      </c>
      <c r="N11" s="81">
        <f t="shared" si="1"/>
        <v>0.98154923152483242</v>
      </c>
      <c r="O11" s="79">
        <v>10692015779</v>
      </c>
      <c r="P11" s="81">
        <f t="shared" si="3"/>
        <v>0.98154923152483242</v>
      </c>
      <c r="Q11" s="79">
        <f>+G11-O11</f>
        <v>200984221</v>
      </c>
    </row>
    <row r="12" spans="1:21" ht="27" customHeight="1">
      <c r="B12" s="76" t="s">
        <v>28</v>
      </c>
      <c r="C12" s="77" t="s">
        <v>19</v>
      </c>
      <c r="D12" s="77">
        <v>10</v>
      </c>
      <c r="E12" s="77" t="s">
        <v>20</v>
      </c>
      <c r="F12" s="78" t="s">
        <v>29</v>
      </c>
      <c r="G12" s="79">
        <v>3849000000</v>
      </c>
      <c r="H12" s="79">
        <v>0</v>
      </c>
      <c r="I12" s="79">
        <v>3823523579</v>
      </c>
      <c r="J12" s="80">
        <f t="shared" si="0"/>
        <v>0.99338102857885169</v>
      </c>
      <c r="K12" s="79">
        <v>3823523579</v>
      </c>
      <c r="L12" s="81">
        <f t="shared" si="2"/>
        <v>0.99338102857885169</v>
      </c>
      <c r="M12" s="79">
        <v>3684001260</v>
      </c>
      <c r="N12" s="81">
        <f t="shared" si="1"/>
        <v>0.95713204988308653</v>
      </c>
      <c r="O12" s="79">
        <v>3684001260</v>
      </c>
      <c r="P12" s="81">
        <f t="shared" si="3"/>
        <v>0.95713204988308653</v>
      </c>
      <c r="Q12" s="79">
        <f>+G12-O12</f>
        <v>164998740</v>
      </c>
      <c r="U12" s="1" t="s">
        <v>30</v>
      </c>
    </row>
    <row r="13" spans="1:21" ht="27" customHeight="1">
      <c r="B13" s="76" t="s">
        <v>31</v>
      </c>
      <c r="C13" s="77" t="s">
        <v>19</v>
      </c>
      <c r="D13" s="77">
        <v>10</v>
      </c>
      <c r="E13" s="77" t="s">
        <v>20</v>
      </c>
      <c r="F13" s="78" t="s">
        <v>32</v>
      </c>
      <c r="G13" s="79">
        <v>1153000000</v>
      </c>
      <c r="H13" s="79">
        <v>0</v>
      </c>
      <c r="I13" s="79">
        <v>984243044</v>
      </c>
      <c r="J13" s="80">
        <f t="shared" si="0"/>
        <v>0.85363663833477887</v>
      </c>
      <c r="K13" s="79">
        <v>984243044</v>
      </c>
      <c r="L13" s="81">
        <f t="shared" si="2"/>
        <v>0.85363663833477887</v>
      </c>
      <c r="M13" s="79">
        <v>984243044</v>
      </c>
      <c r="N13" s="81">
        <f t="shared" si="1"/>
        <v>0.85363663833477887</v>
      </c>
      <c r="O13" s="79">
        <v>984243044</v>
      </c>
      <c r="P13" s="81">
        <f t="shared" si="3"/>
        <v>0.85363663833477887</v>
      </c>
      <c r="Q13" s="79">
        <f>+G13-O13</f>
        <v>168756956</v>
      </c>
    </row>
    <row r="14" spans="1:21" ht="27" customHeight="1">
      <c r="B14" s="71" t="s">
        <v>33</v>
      </c>
      <c r="C14" s="72" t="s">
        <v>19</v>
      </c>
      <c r="D14" s="72">
        <v>10</v>
      </c>
      <c r="E14" s="72" t="s">
        <v>20</v>
      </c>
      <c r="F14" s="73" t="s">
        <v>34</v>
      </c>
      <c r="G14" s="74">
        <f>+G17+G15</f>
        <v>863760000</v>
      </c>
      <c r="H14" s="74">
        <f>+H17+H15</f>
        <v>0</v>
      </c>
      <c r="I14" s="74">
        <f>+I17+I15</f>
        <v>851641595</v>
      </c>
      <c r="J14" s="75">
        <f t="shared" si="0"/>
        <v>0.98597017111234597</v>
      </c>
      <c r="K14" s="74">
        <f>+K17+K15</f>
        <v>851641595</v>
      </c>
      <c r="L14" s="75">
        <f t="shared" si="2"/>
        <v>0.98597017111234597</v>
      </c>
      <c r="M14" s="74">
        <f>+M17+M15</f>
        <v>807983920.75</v>
      </c>
      <c r="N14" s="75">
        <f t="shared" si="1"/>
        <v>0.93542641561313333</v>
      </c>
      <c r="O14" s="74">
        <f>+O17+O15</f>
        <v>803492265.75</v>
      </c>
      <c r="P14" s="75">
        <f>+O14/G14</f>
        <v>0.93022629636704646</v>
      </c>
      <c r="Q14" s="74">
        <f>+Q17+Q15</f>
        <v>60267734.25000003</v>
      </c>
      <c r="R14" s="24"/>
      <c r="S14" s="26"/>
    </row>
    <row r="15" spans="1:21" ht="27" customHeight="1">
      <c r="B15" s="65" t="s">
        <v>35</v>
      </c>
      <c r="C15" s="66" t="s">
        <v>19</v>
      </c>
      <c r="D15" s="66">
        <v>10</v>
      </c>
      <c r="E15" s="66" t="s">
        <v>20</v>
      </c>
      <c r="F15" s="67" t="s">
        <v>36</v>
      </c>
      <c r="G15" s="68">
        <f>+G16</f>
        <v>107659450</v>
      </c>
      <c r="H15" s="68">
        <f>+H16</f>
        <v>0</v>
      </c>
      <c r="I15" s="68">
        <f>+I16</f>
        <v>107624035</v>
      </c>
      <c r="J15" s="69">
        <f t="shared" si="0"/>
        <v>0.99967104606237533</v>
      </c>
      <c r="K15" s="68">
        <f>+K16</f>
        <v>107624035</v>
      </c>
      <c r="L15" s="70">
        <f t="shared" si="2"/>
        <v>0.99967104606237533</v>
      </c>
      <c r="M15" s="68">
        <f>+M16</f>
        <v>107624035</v>
      </c>
      <c r="N15" s="70">
        <f t="shared" si="1"/>
        <v>0.99967104606237533</v>
      </c>
      <c r="O15" s="68">
        <f>+O16</f>
        <v>107624035</v>
      </c>
      <c r="P15" s="70">
        <f t="shared" si="3"/>
        <v>0.99967104606237533</v>
      </c>
      <c r="Q15" s="68">
        <f>+Q16</f>
        <v>35415</v>
      </c>
    </row>
    <row r="16" spans="1:21" ht="27" customHeight="1">
      <c r="B16" s="76" t="s">
        <v>37</v>
      </c>
      <c r="C16" s="77" t="s">
        <v>19</v>
      </c>
      <c r="D16" s="77">
        <v>10</v>
      </c>
      <c r="E16" s="77" t="s">
        <v>20</v>
      </c>
      <c r="F16" s="78" t="s">
        <v>38</v>
      </c>
      <c r="G16" s="79">
        <v>107659450</v>
      </c>
      <c r="H16" s="79">
        <v>0</v>
      </c>
      <c r="I16" s="79">
        <v>107624035</v>
      </c>
      <c r="J16" s="80">
        <f t="shared" si="0"/>
        <v>0.99967104606237533</v>
      </c>
      <c r="K16" s="79">
        <v>107624035</v>
      </c>
      <c r="L16" s="81">
        <f t="shared" si="2"/>
        <v>0.99967104606237533</v>
      </c>
      <c r="M16" s="79">
        <v>107624035</v>
      </c>
      <c r="N16" s="81">
        <f t="shared" si="1"/>
        <v>0.99967104606237533</v>
      </c>
      <c r="O16" s="79">
        <v>107624035</v>
      </c>
      <c r="P16" s="81">
        <f t="shared" si="3"/>
        <v>0.99967104606237533</v>
      </c>
      <c r="Q16" s="79">
        <f>+G16-O16</f>
        <v>35415</v>
      </c>
    </row>
    <row r="17" spans="2:17" ht="27" customHeight="1">
      <c r="B17" s="65" t="s">
        <v>39</v>
      </c>
      <c r="C17" s="66" t="s">
        <v>19</v>
      </c>
      <c r="D17" s="66">
        <v>10</v>
      </c>
      <c r="E17" s="89" t="s">
        <v>20</v>
      </c>
      <c r="F17" s="90" t="s">
        <v>40</v>
      </c>
      <c r="G17" s="91">
        <f>+G18+G19</f>
        <v>756100550</v>
      </c>
      <c r="H17" s="91">
        <v>0</v>
      </c>
      <c r="I17" s="91">
        <f>+I18+I19</f>
        <v>744017560</v>
      </c>
      <c r="J17" s="92">
        <f t="shared" si="0"/>
        <v>0.98401933446550194</v>
      </c>
      <c r="K17" s="91">
        <f>+K18+K19</f>
        <v>744017560</v>
      </c>
      <c r="L17" s="92">
        <f t="shared" si="2"/>
        <v>0.98401933446550194</v>
      </c>
      <c r="M17" s="91">
        <f>+M18+M19</f>
        <v>700359885.75</v>
      </c>
      <c r="N17" s="92">
        <f t="shared" si="1"/>
        <v>0.92627876775119389</v>
      </c>
      <c r="O17" s="91">
        <f>+O18+O19</f>
        <v>695868230.75</v>
      </c>
      <c r="P17" s="92">
        <f t="shared" si="3"/>
        <v>0.92033821526779735</v>
      </c>
      <c r="Q17" s="91">
        <f>+Q18+Q19</f>
        <v>60232319.25000003</v>
      </c>
    </row>
    <row r="18" spans="2:17" ht="27" customHeight="1">
      <c r="B18" s="76" t="s">
        <v>41</v>
      </c>
      <c r="C18" s="77" t="s">
        <v>19</v>
      </c>
      <c r="D18" s="77">
        <v>10</v>
      </c>
      <c r="E18" s="77" t="s">
        <v>20</v>
      </c>
      <c r="F18" s="78" t="s">
        <v>42</v>
      </c>
      <c r="G18" s="79">
        <v>287151925</v>
      </c>
      <c r="H18" s="79">
        <v>0</v>
      </c>
      <c r="I18" s="79">
        <v>282025681</v>
      </c>
      <c r="J18" s="80">
        <f t="shared" si="0"/>
        <v>0.98214797271514021</v>
      </c>
      <c r="K18" s="79">
        <v>282025681</v>
      </c>
      <c r="L18" s="81">
        <f t="shared" si="2"/>
        <v>0.98214797271514021</v>
      </c>
      <c r="M18" s="79">
        <v>247096963.21000001</v>
      </c>
      <c r="N18" s="81">
        <f t="shared" si="1"/>
        <v>0.86050951324808289</v>
      </c>
      <c r="O18" s="79">
        <v>242605308.21000001</v>
      </c>
      <c r="P18" s="81">
        <f t="shared" si="3"/>
        <v>0.84486742761693134</v>
      </c>
      <c r="Q18" s="79">
        <f>+G18-O18</f>
        <v>44546616.789999992</v>
      </c>
    </row>
    <row r="19" spans="2:17" ht="27" customHeight="1">
      <c r="B19" s="76" t="s">
        <v>43</v>
      </c>
      <c r="C19" s="77" t="s">
        <v>19</v>
      </c>
      <c r="D19" s="77">
        <v>10</v>
      </c>
      <c r="E19" s="77" t="s">
        <v>20</v>
      </c>
      <c r="F19" s="78" t="s">
        <v>44</v>
      </c>
      <c r="G19" s="79">
        <v>468948625</v>
      </c>
      <c r="H19" s="79">
        <v>0</v>
      </c>
      <c r="I19" s="79">
        <v>461991879</v>
      </c>
      <c r="J19" s="80">
        <f t="shared" si="0"/>
        <v>0.98516522785411731</v>
      </c>
      <c r="K19" s="79">
        <v>461991879</v>
      </c>
      <c r="L19" s="81">
        <f t="shared" si="2"/>
        <v>0.98516522785411731</v>
      </c>
      <c r="M19" s="79">
        <v>453262922.53999996</v>
      </c>
      <c r="N19" s="81">
        <f t="shared" si="1"/>
        <v>0.96655134139693866</v>
      </c>
      <c r="O19" s="79">
        <v>453262922.53999996</v>
      </c>
      <c r="P19" s="81">
        <f t="shared" si="3"/>
        <v>0.96655134139693866</v>
      </c>
      <c r="Q19" s="79">
        <f>+G19-O19</f>
        <v>15685702.460000038</v>
      </c>
    </row>
    <row r="20" spans="2:17" ht="27" customHeight="1">
      <c r="B20" s="71" t="s">
        <v>45</v>
      </c>
      <c r="C20" s="72" t="s">
        <v>19</v>
      </c>
      <c r="D20" s="72" t="s">
        <v>46</v>
      </c>
      <c r="E20" s="72" t="s">
        <v>20</v>
      </c>
      <c r="F20" s="73" t="s">
        <v>47</v>
      </c>
      <c r="G20" s="74">
        <f>+G21</f>
        <v>30000000</v>
      </c>
      <c r="H20" s="74">
        <f>+H21</f>
        <v>0</v>
      </c>
      <c r="I20" s="74">
        <f>+I21</f>
        <v>17689910</v>
      </c>
      <c r="J20" s="75">
        <f t="shared" si="0"/>
        <v>0.5896636666666667</v>
      </c>
      <c r="K20" s="74">
        <f t="shared" ref="K20:O21" si="4">+K21</f>
        <v>17689910</v>
      </c>
      <c r="L20" s="75">
        <f t="shared" si="2"/>
        <v>0.5896636666666667</v>
      </c>
      <c r="M20" s="74">
        <f>+M21</f>
        <v>17689910</v>
      </c>
      <c r="N20" s="75">
        <f t="shared" si="1"/>
        <v>0.5896636666666667</v>
      </c>
      <c r="O20" s="74">
        <f t="shared" si="4"/>
        <v>17689910</v>
      </c>
      <c r="P20" s="75">
        <f t="shared" si="3"/>
        <v>0.5896636666666667</v>
      </c>
      <c r="Q20" s="74">
        <f>+Q21</f>
        <v>12310090</v>
      </c>
    </row>
    <row r="21" spans="2:17" ht="27" customHeight="1">
      <c r="B21" s="65" t="s">
        <v>48</v>
      </c>
      <c r="C21" s="66" t="s">
        <v>19</v>
      </c>
      <c r="D21" s="66" t="s">
        <v>46</v>
      </c>
      <c r="E21" s="66" t="s">
        <v>20</v>
      </c>
      <c r="F21" s="67" t="s">
        <v>49</v>
      </c>
      <c r="G21" s="68">
        <f>+G22</f>
        <v>30000000</v>
      </c>
      <c r="H21" s="68">
        <v>0</v>
      </c>
      <c r="I21" s="68">
        <f>+I22</f>
        <v>17689910</v>
      </c>
      <c r="J21" s="69">
        <f t="shared" si="0"/>
        <v>0.5896636666666667</v>
      </c>
      <c r="K21" s="68">
        <f>+K22</f>
        <v>17689910</v>
      </c>
      <c r="L21" s="70">
        <f t="shared" si="2"/>
        <v>0.5896636666666667</v>
      </c>
      <c r="M21" s="68">
        <f t="shared" si="4"/>
        <v>17689910</v>
      </c>
      <c r="N21" s="70">
        <f t="shared" si="1"/>
        <v>0.5896636666666667</v>
      </c>
      <c r="O21" s="68">
        <f>+O22</f>
        <v>17689910</v>
      </c>
      <c r="P21" s="70">
        <f t="shared" si="3"/>
        <v>0.5896636666666667</v>
      </c>
      <c r="Q21" s="68">
        <f>+Q22</f>
        <v>12310090</v>
      </c>
    </row>
    <row r="22" spans="2:17" ht="27" customHeight="1">
      <c r="B22" s="76" t="s">
        <v>50</v>
      </c>
      <c r="C22" s="77" t="s">
        <v>19</v>
      </c>
      <c r="D22" s="77" t="s">
        <v>46</v>
      </c>
      <c r="E22" s="77" t="s">
        <v>20</v>
      </c>
      <c r="F22" s="78" t="s">
        <v>51</v>
      </c>
      <c r="G22" s="79">
        <v>30000000</v>
      </c>
      <c r="H22" s="79">
        <v>0</v>
      </c>
      <c r="I22" s="79">
        <v>17689910</v>
      </c>
      <c r="J22" s="80">
        <f t="shared" si="0"/>
        <v>0.5896636666666667</v>
      </c>
      <c r="K22" s="79">
        <v>17689910</v>
      </c>
      <c r="L22" s="81">
        <f t="shared" si="2"/>
        <v>0.5896636666666667</v>
      </c>
      <c r="M22" s="79">
        <v>17689910</v>
      </c>
      <c r="N22" s="81">
        <f t="shared" si="1"/>
        <v>0.5896636666666667</v>
      </c>
      <c r="O22" s="79">
        <v>17689910</v>
      </c>
      <c r="P22" s="81">
        <f t="shared" si="3"/>
        <v>0.5896636666666667</v>
      </c>
      <c r="Q22" s="79">
        <f>+G22-O22</f>
        <v>12310090</v>
      </c>
    </row>
    <row r="23" spans="2:17" ht="39.75" customHeight="1">
      <c r="B23" s="71" t="s">
        <v>52</v>
      </c>
      <c r="C23" s="72" t="s">
        <v>19</v>
      </c>
      <c r="D23" s="72" t="s">
        <v>46</v>
      </c>
      <c r="E23" s="72" t="s">
        <v>20</v>
      </c>
      <c r="F23" s="73" t="s">
        <v>53</v>
      </c>
      <c r="G23" s="74">
        <f>+G24+G26</f>
        <v>40240000</v>
      </c>
      <c r="H23" s="74">
        <f t="shared" ref="H23:O23" si="5">+H24+H26</f>
        <v>0</v>
      </c>
      <c r="I23" s="74">
        <f t="shared" si="5"/>
        <v>36800060</v>
      </c>
      <c r="J23" s="75">
        <f>I23/G23</f>
        <v>0.91451441351888663</v>
      </c>
      <c r="K23" s="74">
        <f t="shared" si="5"/>
        <v>36800060</v>
      </c>
      <c r="L23" s="75">
        <f>K23/G23</f>
        <v>0.91451441351888663</v>
      </c>
      <c r="M23" s="74">
        <f t="shared" si="5"/>
        <v>36800060</v>
      </c>
      <c r="N23" s="75">
        <f>M23/G23</f>
        <v>0.91451441351888663</v>
      </c>
      <c r="O23" s="74">
        <f t="shared" si="5"/>
        <v>36800060</v>
      </c>
      <c r="P23" s="75">
        <f>O23/G23</f>
        <v>0.91451441351888663</v>
      </c>
      <c r="Q23" s="74">
        <f>+Q24+Q26</f>
        <v>3439940</v>
      </c>
    </row>
    <row r="24" spans="2:17" ht="27" customHeight="1">
      <c r="B24" s="65" t="s">
        <v>54</v>
      </c>
      <c r="C24" s="66" t="s">
        <v>19</v>
      </c>
      <c r="D24" s="66" t="s">
        <v>46</v>
      </c>
      <c r="E24" s="66" t="s">
        <v>20</v>
      </c>
      <c r="F24" s="67" t="s">
        <v>55</v>
      </c>
      <c r="G24" s="68">
        <f>+G25</f>
        <v>8000000</v>
      </c>
      <c r="H24" s="68">
        <f>+H25</f>
        <v>0</v>
      </c>
      <c r="I24" s="68">
        <f>+I25</f>
        <v>4560600</v>
      </c>
      <c r="J24" s="69">
        <f t="shared" si="0"/>
        <v>0.570075</v>
      </c>
      <c r="K24" s="68">
        <f>+K25</f>
        <v>4560600</v>
      </c>
      <c r="L24" s="70">
        <f t="shared" si="2"/>
        <v>0.570075</v>
      </c>
      <c r="M24" s="68">
        <f>+M25</f>
        <v>4560600</v>
      </c>
      <c r="N24" s="70">
        <f t="shared" si="1"/>
        <v>0.570075</v>
      </c>
      <c r="O24" s="68">
        <f>+O25</f>
        <v>4560600</v>
      </c>
      <c r="P24" s="70">
        <f>+O24/G24</f>
        <v>0.570075</v>
      </c>
      <c r="Q24" s="68">
        <f>+Q25</f>
        <v>3439400</v>
      </c>
    </row>
    <row r="25" spans="2:17" ht="27" customHeight="1">
      <c r="B25" s="76" t="s">
        <v>56</v>
      </c>
      <c r="C25" s="77" t="s">
        <v>19</v>
      </c>
      <c r="D25" s="77" t="s">
        <v>46</v>
      </c>
      <c r="E25" s="77" t="s">
        <v>20</v>
      </c>
      <c r="F25" s="78" t="s">
        <v>57</v>
      </c>
      <c r="G25" s="79">
        <v>8000000</v>
      </c>
      <c r="H25" s="79">
        <v>0</v>
      </c>
      <c r="I25" s="79">
        <v>4560600</v>
      </c>
      <c r="J25" s="80">
        <f t="shared" si="0"/>
        <v>0.570075</v>
      </c>
      <c r="K25" s="79">
        <v>4560600</v>
      </c>
      <c r="L25" s="81">
        <f t="shared" si="2"/>
        <v>0.570075</v>
      </c>
      <c r="M25" s="79">
        <v>4560600</v>
      </c>
      <c r="N25" s="81">
        <f t="shared" si="1"/>
        <v>0.570075</v>
      </c>
      <c r="O25" s="79">
        <v>4560600</v>
      </c>
      <c r="P25" s="81">
        <f t="shared" si="3"/>
        <v>0.570075</v>
      </c>
      <c r="Q25" s="79">
        <f>+G25-O25</f>
        <v>3439400</v>
      </c>
    </row>
    <row r="26" spans="2:17" ht="27" customHeight="1">
      <c r="B26" s="88" t="s">
        <v>58</v>
      </c>
      <c r="C26" s="89" t="s">
        <v>19</v>
      </c>
      <c r="D26" s="89" t="s">
        <v>46</v>
      </c>
      <c r="E26" s="89" t="s">
        <v>20</v>
      </c>
      <c r="F26" s="90" t="s">
        <v>59</v>
      </c>
      <c r="G26" s="91">
        <f>+G27+G28</f>
        <v>32240000</v>
      </c>
      <c r="H26" s="91">
        <v>0</v>
      </c>
      <c r="I26" s="91">
        <f>+I27+I28</f>
        <v>32239460</v>
      </c>
      <c r="J26" s="92">
        <f>+I26/G26</f>
        <v>0.99998325062034743</v>
      </c>
      <c r="K26" s="91">
        <f>+K27+K28</f>
        <v>32239460</v>
      </c>
      <c r="L26" s="92">
        <f>+K26/G26</f>
        <v>0.99998325062034743</v>
      </c>
      <c r="M26" s="91">
        <f>+M27+M28</f>
        <v>32239460</v>
      </c>
      <c r="N26" s="92">
        <f t="shared" si="1"/>
        <v>0.99998325062034743</v>
      </c>
      <c r="O26" s="91">
        <f>+O27+O28</f>
        <v>32239460</v>
      </c>
      <c r="P26" s="92">
        <f t="shared" si="3"/>
        <v>0.99998325062034743</v>
      </c>
      <c r="Q26" s="91">
        <f>+Q27</f>
        <v>540</v>
      </c>
    </row>
    <row r="27" spans="2:17" ht="27" customHeight="1">
      <c r="B27" s="76" t="s">
        <v>60</v>
      </c>
      <c r="C27" s="77" t="s">
        <v>19</v>
      </c>
      <c r="D27" s="77">
        <v>10</v>
      </c>
      <c r="E27" s="77" t="s">
        <v>62</v>
      </c>
      <c r="F27" s="77" t="s">
        <v>63</v>
      </c>
      <c r="G27" s="79">
        <v>15240000</v>
      </c>
      <c r="H27" s="79">
        <v>0</v>
      </c>
      <c r="I27" s="79">
        <v>15239460</v>
      </c>
      <c r="J27" s="80">
        <f t="shared" si="0"/>
        <v>0.99996456692913382</v>
      </c>
      <c r="K27" s="79">
        <v>15239460</v>
      </c>
      <c r="L27" s="80">
        <f t="shared" si="2"/>
        <v>0.99996456692913382</v>
      </c>
      <c r="M27" s="79">
        <v>15239460</v>
      </c>
      <c r="N27" s="81">
        <f t="shared" si="1"/>
        <v>0.99996456692913382</v>
      </c>
      <c r="O27" s="79">
        <v>15239460</v>
      </c>
      <c r="P27" s="80">
        <f t="shared" si="3"/>
        <v>0.99996456692913382</v>
      </c>
      <c r="Q27" s="79">
        <f>+G27-O27</f>
        <v>540</v>
      </c>
    </row>
    <row r="28" spans="2:17" ht="27" customHeight="1">
      <c r="B28" s="76" t="s">
        <v>60</v>
      </c>
      <c r="C28" s="77" t="s">
        <v>19</v>
      </c>
      <c r="D28" s="77">
        <v>11</v>
      </c>
      <c r="E28" s="77" t="s">
        <v>62</v>
      </c>
      <c r="F28" s="77" t="s">
        <v>63</v>
      </c>
      <c r="G28" s="79">
        <v>17000000</v>
      </c>
      <c r="H28" s="79">
        <v>0</v>
      </c>
      <c r="I28" s="79">
        <v>17000000</v>
      </c>
      <c r="J28" s="80">
        <f t="shared" ref="J28" si="6">+I28/G28</f>
        <v>1</v>
      </c>
      <c r="K28" s="79">
        <v>17000000</v>
      </c>
      <c r="L28" s="80">
        <f t="shared" ref="L28" si="7">+K28/G28</f>
        <v>1</v>
      </c>
      <c r="M28" s="79">
        <v>17000000</v>
      </c>
      <c r="N28" s="81">
        <f t="shared" ref="N28" si="8">+M28/G28</f>
        <v>1</v>
      </c>
      <c r="O28" s="79">
        <v>17000000</v>
      </c>
      <c r="P28" s="80">
        <f t="shared" ref="P28" si="9">+O28/G28</f>
        <v>1</v>
      </c>
      <c r="Q28" s="79">
        <f>+G28-O28</f>
        <v>0</v>
      </c>
    </row>
    <row r="29" spans="2:17" ht="15.75" customHeight="1"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2:17" ht="8.25" customHeight="1">
      <c r="G30" s="26"/>
      <c r="H30" s="26"/>
      <c r="I30" s="26"/>
      <c r="J30" s="26"/>
      <c r="K30" s="26"/>
      <c r="L30" s="26"/>
      <c r="M30" s="26"/>
      <c r="N30" s="26"/>
      <c r="O30" s="26"/>
      <c r="Q30" s="25"/>
    </row>
    <row r="31" spans="2:17" hidden="1">
      <c r="G31" s="26"/>
      <c r="H31" s="26"/>
      <c r="I31" s="26"/>
      <c r="J31" s="26"/>
      <c r="K31" s="26"/>
      <c r="L31" s="26"/>
      <c r="M31" s="26"/>
      <c r="N31" s="26"/>
      <c r="Q31" s="25"/>
    </row>
    <row r="32" spans="2:17" ht="7.5" customHeight="1">
      <c r="G32" s="26"/>
      <c r="H32" s="26"/>
      <c r="I32" s="26"/>
      <c r="J32" s="26"/>
      <c r="K32" s="26"/>
      <c r="L32" s="26"/>
      <c r="M32" s="26"/>
      <c r="N32" s="26"/>
      <c r="Q32" s="25"/>
    </row>
    <row r="33" spans="7:17">
      <c r="G33" s="26"/>
      <c r="H33" s="26"/>
      <c r="I33" s="26"/>
      <c r="J33" s="26"/>
      <c r="K33" s="26"/>
      <c r="L33" s="26"/>
      <c r="M33" s="26"/>
      <c r="N33" s="26"/>
      <c r="Q33" s="25"/>
    </row>
    <row r="34" spans="7:17">
      <c r="G34" s="26"/>
      <c r="H34" s="26"/>
      <c r="I34" s="26"/>
      <c r="J34" s="26"/>
      <c r="K34" s="26"/>
      <c r="L34" s="26"/>
      <c r="M34" s="26"/>
      <c r="N34" s="26"/>
      <c r="Q34" s="25"/>
    </row>
    <row r="35" spans="7:17">
      <c r="G35" s="26"/>
      <c r="H35" s="26"/>
      <c r="I35" s="26"/>
      <c r="J35" s="26"/>
      <c r="K35" s="26"/>
      <c r="L35" s="26"/>
      <c r="M35" s="26"/>
      <c r="N35" s="26"/>
      <c r="Q35" s="25"/>
    </row>
    <row r="36" spans="7:17">
      <c r="G36" s="26"/>
      <c r="H36" s="26"/>
      <c r="I36" s="26"/>
      <c r="J36" s="26"/>
      <c r="K36" s="26"/>
      <c r="L36" s="26"/>
      <c r="M36" s="26"/>
      <c r="N36" s="26"/>
      <c r="Q36" s="25"/>
    </row>
    <row r="37" spans="7:17">
      <c r="G37" s="26"/>
      <c r="H37" s="26"/>
      <c r="I37" s="26"/>
      <c r="J37" s="26"/>
      <c r="K37" s="26"/>
      <c r="L37" s="26"/>
      <c r="M37" s="26"/>
      <c r="N37" s="26"/>
      <c r="Q37" s="25"/>
    </row>
    <row r="38" spans="7:17">
      <c r="G38" s="26"/>
      <c r="H38" s="26"/>
      <c r="I38" s="26"/>
      <c r="J38" s="26"/>
      <c r="K38" s="26"/>
      <c r="L38" s="26"/>
      <c r="M38" s="26"/>
      <c r="N38" s="26"/>
      <c r="Q38" s="25"/>
    </row>
    <row r="39" spans="7:17">
      <c r="G39" s="26"/>
      <c r="H39" s="26"/>
      <c r="I39" s="26"/>
      <c r="J39" s="26"/>
      <c r="K39" s="26"/>
      <c r="L39" s="26"/>
      <c r="M39" s="26"/>
      <c r="N39" s="26"/>
      <c r="Q39" s="25"/>
    </row>
    <row r="40" spans="7:17">
      <c r="G40" s="26"/>
      <c r="H40" s="26"/>
      <c r="I40" s="26"/>
      <c r="J40" s="26"/>
      <c r="K40" s="26"/>
      <c r="L40" s="26"/>
      <c r="M40" s="26"/>
      <c r="N40" s="26"/>
      <c r="Q40" s="25"/>
    </row>
    <row r="41" spans="7:17">
      <c r="G41" s="26"/>
      <c r="H41" s="26"/>
      <c r="I41" s="26"/>
      <c r="J41" s="26"/>
      <c r="K41" s="26"/>
      <c r="L41" s="26"/>
      <c r="M41" s="26"/>
      <c r="N41" s="26"/>
      <c r="Q41" s="25"/>
    </row>
    <row r="42" spans="7:17">
      <c r="G42" s="26"/>
      <c r="H42" s="26"/>
      <c r="I42" s="26"/>
      <c r="J42" s="26"/>
      <c r="K42" s="26"/>
      <c r="L42" s="26"/>
      <c r="M42" s="26"/>
      <c r="N42" s="26"/>
      <c r="Q42" s="25"/>
    </row>
    <row r="43" spans="7:17">
      <c r="G43" s="26"/>
      <c r="H43" s="26"/>
      <c r="I43" s="26"/>
      <c r="J43" s="26"/>
      <c r="K43" s="26"/>
      <c r="L43" s="26"/>
      <c r="M43" s="26"/>
      <c r="N43" s="26"/>
      <c r="Q43" s="25"/>
    </row>
    <row r="44" spans="7:17">
      <c r="G44" s="26"/>
      <c r="H44" s="26"/>
      <c r="I44" s="26"/>
      <c r="J44" s="26"/>
      <c r="K44" s="26"/>
      <c r="L44" s="26"/>
      <c r="M44" s="26"/>
      <c r="N44" s="26"/>
      <c r="Q44" s="25"/>
    </row>
    <row r="45" spans="7:17">
      <c r="G45" s="26"/>
      <c r="H45" s="26"/>
      <c r="I45" s="26"/>
      <c r="J45" s="26"/>
      <c r="K45" s="26"/>
      <c r="L45" s="26"/>
      <c r="M45" s="26"/>
      <c r="N45" s="26"/>
      <c r="Q45" s="25"/>
    </row>
    <row r="46" spans="7:17">
      <c r="G46" s="26"/>
      <c r="H46" s="26"/>
      <c r="I46" s="26"/>
      <c r="J46" s="26"/>
      <c r="K46" s="26"/>
      <c r="L46" s="26"/>
      <c r="M46" s="26"/>
      <c r="N46" s="26"/>
      <c r="Q46" s="25"/>
    </row>
    <row r="47" spans="7:17">
      <c r="G47" s="26"/>
      <c r="H47" s="26"/>
      <c r="I47" s="26"/>
      <c r="J47" s="26"/>
      <c r="K47" s="26"/>
      <c r="L47" s="26"/>
      <c r="M47" s="26"/>
      <c r="N47" s="26"/>
      <c r="Q47" s="25"/>
    </row>
    <row r="48" spans="7:17">
      <c r="G48" s="26"/>
      <c r="H48" s="26"/>
      <c r="I48" s="26"/>
      <c r="J48" s="26"/>
      <c r="K48" s="26"/>
      <c r="L48" s="26"/>
      <c r="M48" s="26"/>
      <c r="N48" s="26"/>
      <c r="Q48" s="25"/>
    </row>
    <row r="49" spans="7:15">
      <c r="K49" s="25"/>
      <c r="L49" s="25"/>
      <c r="M49" s="25"/>
      <c r="N49" s="25"/>
      <c r="O49" s="25"/>
    </row>
    <row r="50" spans="7:15">
      <c r="G50" s="26"/>
      <c r="H50" s="26"/>
      <c r="I50" s="26"/>
      <c r="J50" s="26"/>
      <c r="K50" s="26"/>
      <c r="L50" s="26"/>
    </row>
    <row r="55" spans="7:15" ht="86.25" customHeight="1"/>
    <row r="56" spans="7:15" ht="19.5" customHeight="1"/>
  </sheetData>
  <mergeCells count="3">
    <mergeCell ref="F2:O2"/>
    <mergeCell ref="F3:O3"/>
    <mergeCell ref="F4:O4"/>
  </mergeCells>
  <printOptions horizontalCentered="1"/>
  <pageMargins left="0.19685039370078741" right="0.19685039370078741" top="0.78740157480314965" bottom="0" header="0.78740157480314965" footer="0.78740157480314965"/>
  <pageSetup paperSize="5" scale="38" orientation="landscape" horizontalDpi="300" verticalDpi="300" r:id="rId1"/>
  <headerFooter alignWithMargins="0"/>
  <ignoredErrors>
    <ignoredError sqref="J9:Q9 J8:K8 J12:J13 J10:P10 J11 J27 J15:Q15 J14:P14 L12:L13 L11 N12:N13 N11 P12:Q13 P11 J19 L19 J18 N18 P18:Q18 N19 P19:Q19 L18 J17:Q17 J16 L16 N16 P16:Q16 L8:P8 L27 N27 P27 P26 N26 J26:M26 O26 Q26 J24:O24 K23 J25 L25 Q24 M23 N25 P25 O23" formula="1"/>
    <ignoredError sqref="D26 D23:I23 D25:I25 D24:I24 D21:I21 D20:I20 D22:I22 K22 M22 O22 Q22 O21" numberStoredAsText="1"/>
    <ignoredError sqref="P23:Q23 N23 Q25 O25 M25 L23 P24 K25 J23 P21:Q21 J21:N21 P22 N22 L22 J22 J20:Q20" numberStoredAsText="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762D6-80CA-4E51-8FF9-15438641F079}">
  <dimension ref="A1:S58"/>
  <sheetViews>
    <sheetView zoomScale="60" zoomScaleNormal="60" workbookViewId="0">
      <selection activeCell="B7" sqref="B7"/>
    </sheetView>
  </sheetViews>
  <sheetFormatPr baseColWidth="10" defaultColWidth="11.453125" defaultRowHeight="14"/>
  <cols>
    <col min="1" max="1" width="2.6328125" style="1" customWidth="1"/>
    <col min="2" max="2" width="11.54296875" style="1" bestFit="1" customWidth="1"/>
    <col min="3" max="3" width="9.54296875" style="1" customWidth="1"/>
    <col min="4" max="4" width="6" style="1" customWidth="1"/>
    <col min="5" max="5" width="6.6328125" style="1" customWidth="1"/>
    <col min="6" max="6" width="39.453125" style="1" customWidth="1"/>
    <col min="7" max="7" width="26.36328125" style="1" customWidth="1"/>
    <col min="8" max="8" width="26.36328125" style="1" hidden="1" customWidth="1"/>
    <col min="9" max="9" width="26.36328125" style="1" customWidth="1"/>
    <col min="10" max="10" width="18.6328125" style="1" bestFit="1" customWidth="1"/>
    <col min="11" max="11" width="25.6328125" style="1" bestFit="1" customWidth="1"/>
    <col min="12" max="12" width="14.36328125" style="1" bestFit="1" customWidth="1"/>
    <col min="13" max="13" width="25.36328125" style="1" bestFit="1" customWidth="1"/>
    <col min="14" max="14" width="12" style="1" customWidth="1"/>
    <col min="15" max="15" width="25.36328125" style="1" bestFit="1" customWidth="1"/>
    <col min="16" max="16" width="12.36328125" style="1" customWidth="1"/>
    <col min="17" max="17" width="26.36328125" style="1" bestFit="1" customWidth="1"/>
    <col min="18" max="18" width="3" style="1" customWidth="1"/>
    <col min="19" max="19" width="20.6328125" style="1" bestFit="1" customWidth="1"/>
    <col min="20" max="16384" width="11.453125" style="1"/>
  </cols>
  <sheetData>
    <row r="1" spans="1:19" ht="24.75" customHeight="1"/>
    <row r="2" spans="1:19" ht="15.5"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7"/>
      <c r="Q2" s="17"/>
    </row>
    <row r="3" spans="1:19" ht="20">
      <c r="B3" s="16" t="s">
        <v>0</v>
      </c>
      <c r="C3" s="16" t="s">
        <v>0</v>
      </c>
      <c r="D3" s="16" t="s">
        <v>0</v>
      </c>
      <c r="E3" s="16" t="s">
        <v>0</v>
      </c>
      <c r="F3" s="102" t="s">
        <v>71</v>
      </c>
      <c r="G3" s="102"/>
      <c r="H3" s="102"/>
      <c r="I3" s="102"/>
      <c r="J3" s="102"/>
      <c r="K3" s="102"/>
      <c r="L3" s="102"/>
      <c r="M3" s="102"/>
      <c r="N3" s="102"/>
      <c r="O3" s="102"/>
      <c r="P3" s="17"/>
      <c r="Q3" s="17"/>
    </row>
    <row r="4" spans="1:19" ht="20">
      <c r="A4" s="18" t="s">
        <v>0</v>
      </c>
      <c r="B4" s="16" t="s">
        <v>0</v>
      </c>
      <c r="C4" s="16" t="s">
        <v>0</v>
      </c>
      <c r="D4" s="16" t="s">
        <v>0</v>
      </c>
      <c r="E4" s="16" t="s">
        <v>0</v>
      </c>
      <c r="F4" s="102" t="s">
        <v>72</v>
      </c>
      <c r="G4" s="102"/>
      <c r="H4" s="102"/>
      <c r="I4" s="102"/>
      <c r="J4" s="102"/>
      <c r="K4" s="102"/>
      <c r="L4" s="102"/>
      <c r="M4" s="102"/>
      <c r="N4" s="102"/>
      <c r="O4" s="102"/>
      <c r="P4" s="17"/>
      <c r="Q4" s="17"/>
    </row>
    <row r="5" spans="1:19">
      <c r="A5" s="18"/>
      <c r="B5" s="16"/>
      <c r="C5" s="16"/>
      <c r="D5" s="16"/>
      <c r="E5" s="16"/>
      <c r="F5" s="18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19">
      <c r="A6" s="18"/>
      <c r="B6" s="16"/>
      <c r="C6" s="16"/>
      <c r="D6" s="16"/>
      <c r="E6" s="16"/>
      <c r="G6" s="98"/>
      <c r="H6" s="27"/>
      <c r="I6" s="98"/>
      <c r="J6" s="27"/>
      <c r="K6" s="98"/>
      <c r="L6" s="27"/>
      <c r="M6" s="98"/>
      <c r="N6" s="27"/>
      <c r="O6" s="98"/>
    </row>
    <row r="7" spans="1:19">
      <c r="B7" s="94" t="s">
        <v>2</v>
      </c>
      <c r="C7" s="95" t="s">
        <v>3</v>
      </c>
      <c r="D7" s="95" t="s">
        <v>4</v>
      </c>
      <c r="E7" s="95" t="s">
        <v>5</v>
      </c>
      <c r="F7" s="95" t="s">
        <v>6</v>
      </c>
      <c r="G7" s="95" t="s">
        <v>7</v>
      </c>
      <c r="H7" s="95" t="s">
        <v>8</v>
      </c>
      <c r="I7" s="95" t="s">
        <v>9</v>
      </c>
      <c r="J7" s="96" t="s">
        <v>10</v>
      </c>
      <c r="K7" s="95" t="s">
        <v>11</v>
      </c>
      <c r="L7" s="96" t="s">
        <v>12</v>
      </c>
      <c r="M7" s="95" t="s">
        <v>13</v>
      </c>
      <c r="N7" s="96" t="s">
        <v>14</v>
      </c>
      <c r="O7" s="95" t="s">
        <v>15</v>
      </c>
      <c r="P7" s="96" t="s">
        <v>16</v>
      </c>
      <c r="Q7" s="97" t="s">
        <v>17</v>
      </c>
    </row>
    <row r="8" spans="1:19" ht="24.5" customHeight="1">
      <c r="B8" s="82" t="s">
        <v>18</v>
      </c>
      <c r="C8" s="83" t="s">
        <v>19</v>
      </c>
      <c r="D8" s="83">
        <v>10</v>
      </c>
      <c r="E8" s="83" t="s">
        <v>20</v>
      </c>
      <c r="F8" s="84" t="s">
        <v>21</v>
      </c>
      <c r="G8" s="85">
        <f>G12+G9</f>
        <v>182175022.81999999</v>
      </c>
      <c r="H8" s="85">
        <f>H12+H9</f>
        <v>0</v>
      </c>
      <c r="I8" s="85">
        <f>I12+I9</f>
        <v>182175022.81999999</v>
      </c>
      <c r="J8" s="86">
        <f t="shared" ref="J8:J15" si="0">+I8/G8</f>
        <v>1</v>
      </c>
      <c r="K8" s="85">
        <f>K12+K9</f>
        <v>182175022.81999999</v>
      </c>
      <c r="L8" s="87">
        <f>+K8/G8</f>
        <v>1</v>
      </c>
      <c r="M8" s="85">
        <f>M12+M9</f>
        <v>0</v>
      </c>
      <c r="N8" s="87">
        <f t="shared" ref="N8:N15" si="1">+M8/G8</f>
        <v>0</v>
      </c>
      <c r="O8" s="85">
        <f>O12+O9</f>
        <v>0</v>
      </c>
      <c r="P8" s="93">
        <f>+O8/G8</f>
        <v>0</v>
      </c>
      <c r="Q8" s="85">
        <f>Q12+Q9</f>
        <v>182175022.81999999</v>
      </c>
      <c r="S8" s="26"/>
    </row>
    <row r="9" spans="1:19" ht="27" customHeight="1">
      <c r="B9" s="71" t="s">
        <v>22</v>
      </c>
      <c r="C9" s="72" t="s">
        <v>19</v>
      </c>
      <c r="D9" s="72">
        <v>10</v>
      </c>
      <c r="E9" s="72" t="s">
        <v>20</v>
      </c>
      <c r="F9" s="73" t="s">
        <v>23</v>
      </c>
      <c r="G9" s="74">
        <f t="shared" ref="G9:I10" si="2">G10</f>
        <v>139522319</v>
      </c>
      <c r="H9" s="74">
        <f t="shared" si="2"/>
        <v>0</v>
      </c>
      <c r="I9" s="74">
        <f t="shared" si="2"/>
        <v>139522319</v>
      </c>
      <c r="J9" s="75">
        <f t="shared" ref="J9:J11" si="3">+I9/G9</f>
        <v>1</v>
      </c>
      <c r="K9" s="74">
        <f>K10</f>
        <v>139522319</v>
      </c>
      <c r="L9" s="75">
        <f t="shared" ref="L9:L11" si="4">+K9/G9</f>
        <v>1</v>
      </c>
      <c r="M9" s="74">
        <f>M10</f>
        <v>0</v>
      </c>
      <c r="N9" s="75">
        <f t="shared" ref="N9:N11" si="5">+M9/G9</f>
        <v>0</v>
      </c>
      <c r="O9" s="74">
        <f>O10</f>
        <v>0</v>
      </c>
      <c r="P9" s="75">
        <f>+O9/G9</f>
        <v>0</v>
      </c>
      <c r="Q9" s="74">
        <f>Q10</f>
        <v>139522319</v>
      </c>
      <c r="R9" s="24"/>
      <c r="S9" s="26"/>
    </row>
    <row r="10" spans="1:19" ht="27" customHeight="1">
      <c r="B10" s="100" t="s">
        <v>24</v>
      </c>
      <c r="C10" s="66" t="s">
        <v>19</v>
      </c>
      <c r="D10" s="66">
        <v>10</v>
      </c>
      <c r="E10" s="66" t="s">
        <v>20</v>
      </c>
      <c r="F10" s="67" t="s">
        <v>25</v>
      </c>
      <c r="G10" s="68">
        <f t="shared" si="2"/>
        <v>139522319</v>
      </c>
      <c r="H10" s="68">
        <f t="shared" si="2"/>
        <v>0</v>
      </c>
      <c r="I10" s="68">
        <f t="shared" si="2"/>
        <v>139522319</v>
      </c>
      <c r="J10" s="69">
        <f t="shared" si="3"/>
        <v>1</v>
      </c>
      <c r="K10" s="68">
        <f>K11</f>
        <v>139522319</v>
      </c>
      <c r="L10" s="70">
        <f t="shared" si="4"/>
        <v>1</v>
      </c>
      <c r="M10" s="68">
        <f>M11</f>
        <v>0</v>
      </c>
      <c r="N10" s="70">
        <f t="shared" si="5"/>
        <v>0</v>
      </c>
      <c r="O10" s="68">
        <f>O11</f>
        <v>0</v>
      </c>
      <c r="P10" s="70">
        <f t="shared" ref="P10:P11" si="6">+O10/G10</f>
        <v>0</v>
      </c>
      <c r="Q10" s="68">
        <f>Q11</f>
        <v>139522319</v>
      </c>
    </row>
    <row r="11" spans="1:19" ht="27" customHeight="1">
      <c r="B11" s="76" t="s">
        <v>28</v>
      </c>
      <c r="C11" s="77" t="s">
        <v>19</v>
      </c>
      <c r="D11" s="77">
        <v>10</v>
      </c>
      <c r="E11" s="77" t="s">
        <v>20</v>
      </c>
      <c r="F11" s="78" t="s">
        <v>73</v>
      </c>
      <c r="G11" s="79">
        <v>139522319</v>
      </c>
      <c r="H11" s="79">
        <v>0</v>
      </c>
      <c r="I11" s="79">
        <v>139522319</v>
      </c>
      <c r="J11" s="80">
        <f t="shared" si="3"/>
        <v>1</v>
      </c>
      <c r="K11" s="79">
        <v>139522319</v>
      </c>
      <c r="L11" s="81">
        <f t="shared" si="4"/>
        <v>1</v>
      </c>
      <c r="M11" s="79">
        <v>0</v>
      </c>
      <c r="N11" s="81">
        <f t="shared" si="5"/>
        <v>0</v>
      </c>
      <c r="O11" s="79">
        <v>0</v>
      </c>
      <c r="P11" s="81">
        <f t="shared" si="6"/>
        <v>0</v>
      </c>
      <c r="Q11" s="79">
        <f>+G11-O11</f>
        <v>139522319</v>
      </c>
    </row>
    <row r="12" spans="1:19" ht="27" customHeight="1">
      <c r="B12" s="71" t="s">
        <v>33</v>
      </c>
      <c r="C12" s="72" t="s">
        <v>19</v>
      </c>
      <c r="D12" s="72">
        <v>10</v>
      </c>
      <c r="E12" s="72" t="s">
        <v>20</v>
      </c>
      <c r="F12" s="73" t="s">
        <v>34</v>
      </c>
      <c r="G12" s="74">
        <f>+G13</f>
        <v>42652703.82</v>
      </c>
      <c r="H12" s="74">
        <f>+H13</f>
        <v>0</v>
      </c>
      <c r="I12" s="74">
        <f>+I13</f>
        <v>42652703.82</v>
      </c>
      <c r="J12" s="75">
        <f t="shared" si="0"/>
        <v>1</v>
      </c>
      <c r="K12" s="74">
        <f>+K13</f>
        <v>42652703.82</v>
      </c>
      <c r="L12" s="75">
        <f t="shared" ref="L12:L15" si="7">+K12/G12</f>
        <v>1</v>
      </c>
      <c r="M12" s="74">
        <f>+M13</f>
        <v>0</v>
      </c>
      <c r="N12" s="75">
        <f t="shared" si="1"/>
        <v>0</v>
      </c>
      <c r="O12" s="74">
        <f>+O13</f>
        <v>0</v>
      </c>
      <c r="P12" s="75">
        <f>+O12/G12</f>
        <v>0</v>
      </c>
      <c r="Q12" s="74">
        <f>+Q13</f>
        <v>42652703.82</v>
      </c>
      <c r="R12" s="24"/>
      <c r="S12" s="26"/>
    </row>
    <row r="13" spans="1:19" ht="27" customHeight="1">
      <c r="B13" s="65" t="s">
        <v>39</v>
      </c>
      <c r="C13" s="66" t="s">
        <v>19</v>
      </c>
      <c r="D13" s="66">
        <v>10</v>
      </c>
      <c r="E13" s="89" t="s">
        <v>20</v>
      </c>
      <c r="F13" s="90" t="s">
        <v>40</v>
      </c>
      <c r="G13" s="91">
        <f>+G14+G15</f>
        <v>42652703.82</v>
      </c>
      <c r="H13" s="91">
        <v>0</v>
      </c>
      <c r="I13" s="91">
        <f>+I14+I15</f>
        <v>42652703.82</v>
      </c>
      <c r="J13" s="92">
        <f t="shared" si="0"/>
        <v>1</v>
      </c>
      <c r="K13" s="91">
        <f>+K14+K15</f>
        <v>42652703.82</v>
      </c>
      <c r="L13" s="92">
        <f t="shared" si="7"/>
        <v>1</v>
      </c>
      <c r="M13" s="91">
        <f>+M14+M15</f>
        <v>0</v>
      </c>
      <c r="N13" s="92">
        <f t="shared" si="1"/>
        <v>0</v>
      </c>
      <c r="O13" s="91">
        <f>+O14+O15</f>
        <v>0</v>
      </c>
      <c r="P13" s="92">
        <f t="shared" ref="P13:P15" si="8">+O13/G13</f>
        <v>0</v>
      </c>
      <c r="Q13" s="91">
        <f>+Q14+Q15</f>
        <v>42652703.82</v>
      </c>
    </row>
    <row r="14" spans="1:19" ht="27" customHeight="1">
      <c r="B14" s="76" t="s">
        <v>41</v>
      </c>
      <c r="C14" s="77" t="s">
        <v>19</v>
      </c>
      <c r="D14" s="77">
        <v>10</v>
      </c>
      <c r="E14" s="77" t="s">
        <v>20</v>
      </c>
      <c r="F14" s="78" t="s">
        <v>42</v>
      </c>
      <c r="G14" s="79">
        <v>34928717.789999999</v>
      </c>
      <c r="H14" s="79">
        <v>0</v>
      </c>
      <c r="I14" s="79">
        <v>34928717.789999999</v>
      </c>
      <c r="J14" s="80">
        <f t="shared" si="0"/>
        <v>1</v>
      </c>
      <c r="K14" s="79">
        <v>34928717.789999999</v>
      </c>
      <c r="L14" s="81">
        <f t="shared" si="7"/>
        <v>1</v>
      </c>
      <c r="M14" s="79">
        <v>0</v>
      </c>
      <c r="N14" s="81">
        <f t="shared" si="1"/>
        <v>0</v>
      </c>
      <c r="O14" s="79">
        <v>0</v>
      </c>
      <c r="P14" s="81">
        <f t="shared" si="8"/>
        <v>0</v>
      </c>
      <c r="Q14" s="79">
        <f>+G14-O14</f>
        <v>34928717.789999999</v>
      </c>
    </row>
    <row r="15" spans="1:19" ht="27" customHeight="1">
      <c r="B15" s="76" t="s">
        <v>43</v>
      </c>
      <c r="C15" s="77" t="s">
        <v>19</v>
      </c>
      <c r="D15" s="77">
        <v>10</v>
      </c>
      <c r="E15" s="77" t="s">
        <v>20</v>
      </c>
      <c r="F15" s="78" t="s">
        <v>44</v>
      </c>
      <c r="G15" s="79">
        <v>7723986.0300000003</v>
      </c>
      <c r="H15" s="79">
        <v>0</v>
      </c>
      <c r="I15" s="79">
        <v>7723986.0300000003</v>
      </c>
      <c r="J15" s="80">
        <f t="shared" si="0"/>
        <v>1</v>
      </c>
      <c r="K15" s="79">
        <v>7723986.0300000003</v>
      </c>
      <c r="L15" s="81">
        <f t="shared" si="7"/>
        <v>1</v>
      </c>
      <c r="M15" s="79">
        <v>0</v>
      </c>
      <c r="N15" s="81">
        <f t="shared" si="1"/>
        <v>0</v>
      </c>
      <c r="O15" s="79">
        <v>0</v>
      </c>
      <c r="P15" s="81">
        <f t="shared" si="8"/>
        <v>0</v>
      </c>
      <c r="Q15" s="79">
        <f>+G15-O15</f>
        <v>7723986.0300000003</v>
      </c>
    </row>
    <row r="16" spans="1:19" ht="15.75" customHeight="1"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7:17" ht="8.25" customHeight="1">
      <c r="G17" s="26"/>
      <c r="H17" s="26"/>
      <c r="I17" s="26"/>
      <c r="J17" s="26"/>
      <c r="K17" s="26"/>
      <c r="L17" s="26"/>
      <c r="M17" s="26"/>
      <c r="N17" s="26"/>
      <c r="O17" s="26"/>
      <c r="Q17" s="25"/>
    </row>
    <row r="18" spans="7:17" hidden="1">
      <c r="G18" s="26"/>
      <c r="H18" s="26"/>
      <c r="I18" s="26"/>
      <c r="J18" s="26"/>
      <c r="K18" s="26"/>
      <c r="L18" s="26"/>
      <c r="M18" s="26"/>
      <c r="N18" s="26"/>
      <c r="Q18" s="25"/>
    </row>
    <row r="19" spans="7:17" ht="7.5" customHeight="1">
      <c r="G19" s="26"/>
      <c r="H19" s="26"/>
      <c r="I19" s="26"/>
      <c r="J19" s="26"/>
      <c r="K19" s="26"/>
      <c r="L19" s="26"/>
      <c r="M19" s="26"/>
      <c r="N19" s="26"/>
      <c r="Q19" s="25"/>
    </row>
    <row r="20" spans="7:17">
      <c r="G20" s="26"/>
      <c r="H20" s="26"/>
      <c r="I20" s="26"/>
      <c r="J20" s="26"/>
      <c r="K20" s="26"/>
      <c r="L20" s="26"/>
      <c r="M20" s="26"/>
      <c r="N20" s="26"/>
      <c r="Q20" s="25"/>
    </row>
    <row r="21" spans="7:17">
      <c r="G21" s="26"/>
      <c r="H21" s="26"/>
      <c r="I21" s="26"/>
      <c r="J21" s="26"/>
      <c r="K21" s="26"/>
      <c r="L21" s="26"/>
      <c r="M21" s="26"/>
      <c r="N21" s="26"/>
      <c r="Q21" s="25"/>
    </row>
    <row r="22" spans="7:17">
      <c r="G22" s="26"/>
      <c r="H22" s="26"/>
      <c r="I22" s="26"/>
      <c r="J22" s="26"/>
      <c r="K22" s="26"/>
      <c r="L22" s="26"/>
      <c r="M22" s="26"/>
      <c r="N22" s="26"/>
      <c r="Q22" s="25"/>
    </row>
    <row r="23" spans="7:17">
      <c r="G23" s="26"/>
      <c r="H23" s="26"/>
      <c r="I23" s="26"/>
      <c r="J23" s="26"/>
      <c r="K23" s="26"/>
      <c r="L23" s="26"/>
      <c r="M23" s="26"/>
      <c r="N23" s="26"/>
      <c r="Q23" s="25"/>
    </row>
    <row r="24" spans="7:17">
      <c r="G24" s="26"/>
      <c r="H24" s="26"/>
      <c r="I24" s="26"/>
      <c r="J24" s="26"/>
      <c r="K24" s="26"/>
      <c r="L24" s="26"/>
      <c r="M24" s="26"/>
      <c r="N24" s="26"/>
      <c r="Q24" s="25"/>
    </row>
    <row r="25" spans="7:17">
      <c r="G25" s="26"/>
      <c r="H25" s="26"/>
      <c r="I25" s="26"/>
      <c r="J25" s="26"/>
      <c r="K25" s="26"/>
      <c r="L25" s="26"/>
      <c r="M25" s="26"/>
      <c r="N25" s="26"/>
      <c r="Q25" s="25"/>
    </row>
    <row r="26" spans="7:17">
      <c r="G26" s="26"/>
      <c r="H26" s="26"/>
      <c r="I26" s="26"/>
      <c r="J26" s="26"/>
      <c r="K26" s="26"/>
      <c r="L26" s="26"/>
      <c r="M26" s="26"/>
      <c r="N26" s="26"/>
      <c r="Q26" s="25"/>
    </row>
    <row r="27" spans="7:17">
      <c r="G27" s="26"/>
      <c r="H27" s="26"/>
      <c r="I27" s="26"/>
      <c r="J27" s="26"/>
      <c r="K27" s="26"/>
      <c r="L27" s="26"/>
      <c r="M27" s="26"/>
      <c r="N27" s="26"/>
      <c r="Q27" s="25"/>
    </row>
    <row r="28" spans="7:17">
      <c r="G28" s="26"/>
      <c r="H28" s="26"/>
      <c r="I28" s="26"/>
      <c r="J28" s="26"/>
      <c r="K28" s="26"/>
      <c r="L28" s="26"/>
      <c r="M28" s="26"/>
      <c r="N28" s="26"/>
      <c r="Q28" s="25"/>
    </row>
    <row r="29" spans="7:17">
      <c r="G29" s="26"/>
      <c r="H29" s="26"/>
      <c r="I29" s="26"/>
      <c r="J29" s="26"/>
      <c r="K29" s="26"/>
      <c r="L29" s="26"/>
      <c r="M29" s="26"/>
      <c r="N29" s="26"/>
      <c r="Q29" s="25"/>
    </row>
    <row r="30" spans="7:17">
      <c r="G30" s="26"/>
      <c r="H30" s="26"/>
      <c r="I30" s="26"/>
      <c r="J30" s="26"/>
      <c r="K30" s="26"/>
      <c r="L30" s="26"/>
      <c r="M30" s="26"/>
      <c r="N30" s="26"/>
      <c r="Q30" s="25"/>
    </row>
    <row r="31" spans="7:17">
      <c r="G31" s="26"/>
      <c r="H31" s="26"/>
      <c r="I31" s="26"/>
      <c r="J31" s="26"/>
      <c r="K31" s="26"/>
      <c r="L31" s="26"/>
      <c r="M31" s="26"/>
      <c r="N31" s="26"/>
      <c r="Q31" s="25"/>
    </row>
    <row r="32" spans="7:17">
      <c r="G32" s="26"/>
      <c r="H32" s="26"/>
      <c r="I32" s="26"/>
      <c r="J32" s="26"/>
      <c r="K32" s="26"/>
      <c r="L32" s="26"/>
      <c r="M32" s="26"/>
      <c r="N32" s="26"/>
      <c r="Q32" s="25"/>
    </row>
    <row r="33" spans="1:19">
      <c r="G33" s="26"/>
      <c r="H33" s="26"/>
      <c r="I33" s="26"/>
      <c r="J33" s="26"/>
      <c r="K33" s="26"/>
      <c r="L33" s="26"/>
      <c r="M33" s="26"/>
      <c r="N33" s="26"/>
      <c r="Q33" s="25"/>
    </row>
    <row r="34" spans="1:19">
      <c r="G34" s="26"/>
      <c r="H34" s="26"/>
      <c r="I34" s="26"/>
      <c r="J34" s="26"/>
      <c r="K34" s="26"/>
      <c r="L34" s="26"/>
      <c r="M34" s="26"/>
      <c r="N34" s="26"/>
      <c r="Q34" s="25"/>
    </row>
    <row r="35" spans="1:19">
      <c r="G35" s="26"/>
      <c r="H35" s="26"/>
      <c r="I35" s="26"/>
      <c r="J35" s="26"/>
      <c r="K35" s="26"/>
      <c r="L35" s="26"/>
      <c r="M35" s="26"/>
      <c r="N35" s="26"/>
      <c r="Q35" s="25"/>
    </row>
    <row r="36" spans="1:19">
      <c r="K36" s="25"/>
      <c r="L36" s="25"/>
      <c r="M36" s="25"/>
      <c r="N36" s="25"/>
      <c r="O36" s="25"/>
    </row>
    <row r="37" spans="1:19">
      <c r="G37" s="26"/>
      <c r="H37" s="26"/>
      <c r="I37" s="26"/>
      <c r="J37" s="26"/>
      <c r="K37" s="26"/>
      <c r="L37" s="26"/>
    </row>
    <row r="42" spans="1:19" ht="86.25" customHeight="1"/>
    <row r="43" spans="1:19" ht="19.5" customHeight="1">
      <c r="A43" s="103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37"/>
      <c r="S43" s="37"/>
    </row>
    <row r="44" spans="1:19" ht="19.5" customHeight="1">
      <c r="A44" s="10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37"/>
      <c r="S44" s="37"/>
    </row>
    <row r="45" spans="1:19" ht="19.5" customHeight="1">
      <c r="A45" s="10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37"/>
      <c r="S45" s="37"/>
    </row>
    <row r="46" spans="1:19" ht="19.5" customHeight="1">
      <c r="A46" s="104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37"/>
      <c r="S46" s="37"/>
    </row>
    <row r="47" spans="1:19" ht="19.5" customHeight="1">
      <c r="A47" s="104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37"/>
      <c r="S47" s="37"/>
    </row>
    <row r="48" spans="1:19" ht="19.5" customHeight="1">
      <c r="A48" s="104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37"/>
      <c r="S48" s="37"/>
    </row>
    <row r="49" spans="1:19" ht="19.5" customHeight="1">
      <c r="A49" s="104"/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37"/>
      <c r="S49" s="37"/>
    </row>
    <row r="50" spans="1:19" ht="19.5" customHeight="1">
      <c r="A50" s="104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37"/>
      <c r="S50" s="37"/>
    </row>
    <row r="51" spans="1:19" ht="19.5" customHeight="1">
      <c r="A51" s="104"/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37"/>
      <c r="S51" s="37"/>
    </row>
    <row r="52" spans="1:19" ht="19.5" customHeight="1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37"/>
      <c r="S52" s="37"/>
    </row>
    <row r="53" spans="1:19" ht="19.5" customHeight="1">
      <c r="A53" s="104"/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37"/>
      <c r="S53" s="37"/>
    </row>
    <row r="54" spans="1:19" ht="19.5" customHeight="1">
      <c r="A54" s="104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37"/>
      <c r="S54" s="37"/>
    </row>
    <row r="55" spans="1:19" ht="19.5" customHeight="1">
      <c r="A55" s="104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37"/>
      <c r="S55" s="37"/>
    </row>
    <row r="56" spans="1:19" ht="19.5" customHeight="1">
      <c r="A56" s="104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37"/>
      <c r="S56" s="37"/>
    </row>
    <row r="57" spans="1:19" ht="13.5" customHeight="1">
      <c r="A57" s="104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37"/>
      <c r="S57" s="37"/>
    </row>
    <row r="58" spans="1:19" ht="19.5" customHeight="1"/>
  </sheetData>
  <mergeCells count="4">
    <mergeCell ref="F2:O2"/>
    <mergeCell ref="F3:O3"/>
    <mergeCell ref="F4:O4"/>
    <mergeCell ref="A43:Q57"/>
  </mergeCells>
  <pageMargins left="0.7" right="0.7" top="0.75" bottom="0.75" header="0.3" footer="0.3"/>
  <ignoredErrors>
    <ignoredError sqref="B8:P15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S71"/>
  <sheetViews>
    <sheetView showGridLines="0" topLeftCell="B53" zoomScale="85" zoomScaleNormal="85" zoomScaleSheetLayoutView="70" workbookViewId="0">
      <selection activeCell="B7" sqref="B7"/>
    </sheetView>
  </sheetViews>
  <sheetFormatPr baseColWidth="10" defaultColWidth="11.453125" defaultRowHeight="14"/>
  <cols>
    <col min="1" max="1" width="2.6328125" style="1" customWidth="1"/>
    <col min="2" max="2" width="11.54296875" style="1" bestFit="1" customWidth="1"/>
    <col min="3" max="3" width="9.54296875" style="1" customWidth="1"/>
    <col min="4" max="4" width="6" style="1" customWidth="1"/>
    <col min="5" max="5" width="6.6328125" style="1" customWidth="1"/>
    <col min="6" max="6" width="39.453125" style="1" customWidth="1"/>
    <col min="7" max="8" width="26.36328125" style="1" customWidth="1"/>
    <col min="9" max="9" width="26.36328125" style="1" hidden="1" customWidth="1"/>
    <col min="10" max="10" width="18.6328125" style="1" hidden="1" customWidth="1"/>
    <col min="11" max="11" width="25.6328125" style="1" bestFit="1" customWidth="1"/>
    <col min="12" max="12" width="14.36328125" style="1" hidden="1" customWidth="1"/>
    <col min="13" max="13" width="25.36328125" style="1" bestFit="1" customWidth="1"/>
    <col min="14" max="14" width="12" style="1" hidden="1" customWidth="1"/>
    <col min="15" max="15" width="25.36328125" style="1" bestFit="1" customWidth="1"/>
    <col min="16" max="16" width="14" style="1" customWidth="1"/>
    <col min="17" max="17" width="26.36328125" style="1" hidden="1" customWidth="1"/>
    <col min="18" max="18" width="3" style="1" customWidth="1"/>
    <col min="19" max="19" width="14.6328125" style="1" bestFit="1" customWidth="1"/>
    <col min="20" max="16384" width="11.453125" style="1"/>
  </cols>
  <sheetData>
    <row r="1" spans="1:19" ht="24.75" customHeight="1"/>
    <row r="2" spans="1:19" ht="15.5"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7"/>
      <c r="Q2" s="17"/>
    </row>
    <row r="3" spans="1:19" ht="20">
      <c r="B3" s="16" t="s">
        <v>0</v>
      </c>
      <c r="C3" s="16" t="s">
        <v>0</v>
      </c>
      <c r="D3" s="16" t="s">
        <v>0</v>
      </c>
      <c r="E3" s="16" t="s">
        <v>0</v>
      </c>
      <c r="F3" s="102" t="s">
        <v>64</v>
      </c>
      <c r="G3" s="102"/>
      <c r="H3" s="102"/>
      <c r="I3" s="102"/>
      <c r="J3" s="102"/>
      <c r="K3" s="102"/>
      <c r="L3" s="102"/>
      <c r="M3" s="102"/>
      <c r="N3" s="102"/>
      <c r="O3" s="102"/>
      <c r="P3" s="17"/>
      <c r="Q3" s="17"/>
    </row>
    <row r="4" spans="1:19" ht="20">
      <c r="A4" s="18" t="s">
        <v>0</v>
      </c>
      <c r="B4" s="16" t="s">
        <v>0</v>
      </c>
      <c r="C4" s="16" t="s">
        <v>0</v>
      </c>
      <c r="D4" s="16" t="s">
        <v>0</v>
      </c>
      <c r="E4" s="16" t="s">
        <v>0</v>
      </c>
      <c r="F4" s="102" t="s">
        <v>65</v>
      </c>
      <c r="G4" s="102"/>
      <c r="H4" s="102"/>
      <c r="I4" s="102"/>
      <c r="J4" s="102"/>
      <c r="K4" s="102"/>
      <c r="L4" s="102"/>
      <c r="M4" s="102"/>
      <c r="N4" s="102"/>
      <c r="O4" s="102"/>
      <c r="P4" s="17"/>
      <c r="Q4" s="17"/>
    </row>
    <row r="5" spans="1:19">
      <c r="A5" s="18"/>
      <c r="B5" s="16"/>
      <c r="C5" s="16"/>
      <c r="D5" s="16"/>
      <c r="E5" s="16"/>
      <c r="F5" s="18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19" ht="14.5" thickBot="1">
      <c r="A6" s="18"/>
      <c r="B6" s="16"/>
      <c r="C6" s="16"/>
      <c r="D6" s="16"/>
      <c r="E6" s="16"/>
      <c r="G6" s="27"/>
      <c r="H6" s="27"/>
      <c r="I6" s="27"/>
      <c r="J6" s="27"/>
      <c r="K6" s="27"/>
      <c r="L6" s="27"/>
      <c r="M6" s="27"/>
      <c r="N6" s="27"/>
      <c r="O6" s="27"/>
    </row>
    <row r="7" spans="1:19" ht="26.5" thickBot="1">
      <c r="B7" s="19" t="s">
        <v>2</v>
      </c>
      <c r="C7" s="20" t="s">
        <v>3</v>
      </c>
      <c r="D7" s="20" t="s">
        <v>4</v>
      </c>
      <c r="E7" s="20" t="s">
        <v>5</v>
      </c>
      <c r="F7" s="20" t="s">
        <v>6</v>
      </c>
      <c r="G7" s="20" t="s">
        <v>7</v>
      </c>
      <c r="H7" s="20" t="s">
        <v>8</v>
      </c>
      <c r="I7" s="20" t="s">
        <v>9</v>
      </c>
      <c r="J7" s="28" t="s">
        <v>10</v>
      </c>
      <c r="K7" s="20" t="s">
        <v>11</v>
      </c>
      <c r="L7" s="39" t="s">
        <v>12</v>
      </c>
      <c r="M7" s="19" t="s">
        <v>13</v>
      </c>
      <c r="N7" s="55" t="s">
        <v>14</v>
      </c>
      <c r="O7" s="49" t="s">
        <v>15</v>
      </c>
      <c r="P7" s="39" t="s">
        <v>66</v>
      </c>
      <c r="Q7" s="43" t="s">
        <v>17</v>
      </c>
    </row>
    <row r="8" spans="1:19" ht="27" customHeight="1">
      <c r="B8" s="2" t="s">
        <v>18</v>
      </c>
      <c r="C8" s="3" t="s">
        <v>19</v>
      </c>
      <c r="D8" s="3">
        <v>10</v>
      </c>
      <c r="E8" s="3" t="s">
        <v>20</v>
      </c>
      <c r="F8" s="4" t="s">
        <v>21</v>
      </c>
      <c r="G8" s="32">
        <f>+G9+G14+G20+G23</f>
        <v>8185000000</v>
      </c>
      <c r="H8" s="32">
        <f>+H9+H14+H20+H23</f>
        <v>11190150</v>
      </c>
      <c r="I8" s="32">
        <f>+I9+I14+I20+I23</f>
        <v>8156577964.4499998</v>
      </c>
      <c r="J8" s="30">
        <f>+I8/G8</f>
        <v>0.99652754605375682</v>
      </c>
      <c r="K8" s="32">
        <f>+K9+K14+K20+K23</f>
        <v>7042802348.4499998</v>
      </c>
      <c r="L8" s="41">
        <f>+K8/G8</f>
        <v>0.86045233334758697</v>
      </c>
      <c r="M8" s="56">
        <f>+M9+M14+M20+M23</f>
        <v>6950176207.5500002</v>
      </c>
      <c r="N8" s="22">
        <f>+M8/G8</f>
        <v>0.84913576145998781</v>
      </c>
      <c r="O8" s="50">
        <f>+O9+O14+O20+O23</f>
        <v>6950176207.5500002</v>
      </c>
      <c r="P8" s="64">
        <f>+O8/G8</f>
        <v>0.84913576145998781</v>
      </c>
      <c r="Q8" s="44">
        <f>+Q9+Q14+Q20+Q23</f>
        <v>1223633642.45</v>
      </c>
    </row>
    <row r="9" spans="1:19" ht="27" customHeight="1">
      <c r="B9" s="5" t="s">
        <v>22</v>
      </c>
      <c r="C9" s="6" t="s">
        <v>19</v>
      </c>
      <c r="D9" s="6">
        <v>10</v>
      </c>
      <c r="E9" s="6" t="s">
        <v>20</v>
      </c>
      <c r="F9" s="7" t="s">
        <v>23</v>
      </c>
      <c r="G9" s="33">
        <f>+G10</f>
        <v>7809000000</v>
      </c>
      <c r="H9" s="33">
        <f>+H10</f>
        <v>0</v>
      </c>
      <c r="I9" s="33">
        <f>+I10</f>
        <v>7809000000</v>
      </c>
      <c r="J9" s="31">
        <f>+I9/G9</f>
        <v>1</v>
      </c>
      <c r="K9" s="33">
        <f>+K10</f>
        <v>6721073720</v>
      </c>
      <c r="L9" s="40">
        <f t="shared" ref="L9:L28" si="0">+K9/G9</f>
        <v>0.860683022153925</v>
      </c>
      <c r="M9" s="57">
        <f>+M10</f>
        <v>6721073720</v>
      </c>
      <c r="N9" s="21">
        <f t="shared" ref="N9:N28" si="1">+M9/G9</f>
        <v>0.860683022153925</v>
      </c>
      <c r="O9" s="51">
        <f>+O10</f>
        <v>6721073720</v>
      </c>
      <c r="P9" s="40">
        <f t="shared" ref="P9:P28" si="2">+O9/G9</f>
        <v>0.860683022153925</v>
      </c>
      <c r="Q9" s="45">
        <f>+Q10</f>
        <v>1087926280</v>
      </c>
    </row>
    <row r="10" spans="1:19" ht="27" customHeight="1">
      <c r="B10" s="8" t="s">
        <v>24</v>
      </c>
      <c r="C10" s="9" t="s">
        <v>19</v>
      </c>
      <c r="D10" s="9">
        <v>10</v>
      </c>
      <c r="E10" s="9" t="s">
        <v>20</v>
      </c>
      <c r="F10" s="10" t="s">
        <v>25</v>
      </c>
      <c r="G10" s="34">
        <f>+G11+G12+G13</f>
        <v>7809000000</v>
      </c>
      <c r="H10" s="34">
        <v>0</v>
      </c>
      <c r="I10" s="34">
        <f>+I11+I12+I13</f>
        <v>7809000000</v>
      </c>
      <c r="J10" s="30">
        <f t="shared" ref="J10:J28" si="3">+I10/G10</f>
        <v>1</v>
      </c>
      <c r="K10" s="34">
        <f>+K11+K12+K13</f>
        <v>6721073720</v>
      </c>
      <c r="L10" s="41">
        <f t="shared" si="0"/>
        <v>0.860683022153925</v>
      </c>
      <c r="M10" s="58">
        <f>+M11+M12+M13</f>
        <v>6721073720</v>
      </c>
      <c r="N10" s="22">
        <f t="shared" si="1"/>
        <v>0.860683022153925</v>
      </c>
      <c r="O10" s="52">
        <f>+O11+O12+O13</f>
        <v>6721073720</v>
      </c>
      <c r="P10" s="41">
        <f t="shared" si="2"/>
        <v>0.860683022153925</v>
      </c>
      <c r="Q10" s="46">
        <f>+Q11+Q12+Q13</f>
        <v>1087926280</v>
      </c>
    </row>
    <row r="11" spans="1:19" ht="27" customHeight="1">
      <c r="B11" s="11" t="s">
        <v>26</v>
      </c>
      <c r="C11" s="12" t="s">
        <v>19</v>
      </c>
      <c r="D11" s="12">
        <v>10</v>
      </c>
      <c r="E11" s="12" t="s">
        <v>20</v>
      </c>
      <c r="F11" s="13" t="s">
        <v>27</v>
      </c>
      <c r="G11" s="35">
        <v>5178000000</v>
      </c>
      <c r="H11" s="35">
        <v>0</v>
      </c>
      <c r="I11" s="35">
        <v>5178000000</v>
      </c>
      <c r="J11" s="29">
        <f t="shared" si="3"/>
        <v>1</v>
      </c>
      <c r="K11" s="35">
        <v>4408045946</v>
      </c>
      <c r="L11" s="42">
        <f t="shared" si="0"/>
        <v>0.85130280919273849</v>
      </c>
      <c r="M11" s="35">
        <v>4408045946</v>
      </c>
      <c r="N11" s="23">
        <f t="shared" si="1"/>
        <v>0.85130280919273849</v>
      </c>
      <c r="O11" s="35">
        <v>4408045946</v>
      </c>
      <c r="P11" s="42">
        <f t="shared" si="2"/>
        <v>0.85130280919273849</v>
      </c>
      <c r="Q11" s="47">
        <f>+G11-O11</f>
        <v>769954054</v>
      </c>
    </row>
    <row r="12" spans="1:19" ht="27" customHeight="1">
      <c r="B12" s="11" t="s">
        <v>28</v>
      </c>
      <c r="C12" s="12" t="s">
        <v>19</v>
      </c>
      <c r="D12" s="12">
        <v>10</v>
      </c>
      <c r="E12" s="12" t="s">
        <v>20</v>
      </c>
      <c r="F12" s="13" t="s">
        <v>29</v>
      </c>
      <c r="G12" s="35">
        <v>1868000000</v>
      </c>
      <c r="H12" s="35">
        <v>0</v>
      </c>
      <c r="I12" s="35">
        <v>1868000000</v>
      </c>
      <c r="J12" s="29">
        <f t="shared" si="3"/>
        <v>1</v>
      </c>
      <c r="K12" s="35">
        <v>1663903044</v>
      </c>
      <c r="L12" s="42">
        <f t="shared" si="0"/>
        <v>0.89074038758029983</v>
      </c>
      <c r="M12" s="35">
        <v>1663903044</v>
      </c>
      <c r="N12" s="23">
        <f t="shared" si="1"/>
        <v>0.89074038758029983</v>
      </c>
      <c r="O12" s="35">
        <v>1663903044</v>
      </c>
      <c r="P12" s="42">
        <f t="shared" si="2"/>
        <v>0.89074038758029983</v>
      </c>
      <c r="Q12" s="47">
        <f t="shared" ref="Q12:Q13" si="4">+G12-O12</f>
        <v>204096956</v>
      </c>
    </row>
    <row r="13" spans="1:19" ht="27" customHeight="1">
      <c r="B13" s="11" t="s">
        <v>31</v>
      </c>
      <c r="C13" s="12" t="s">
        <v>19</v>
      </c>
      <c r="D13" s="12">
        <v>10</v>
      </c>
      <c r="E13" s="12" t="s">
        <v>20</v>
      </c>
      <c r="F13" s="13" t="s">
        <v>32</v>
      </c>
      <c r="G13" s="35">
        <v>763000000</v>
      </c>
      <c r="H13" s="35">
        <v>0</v>
      </c>
      <c r="I13" s="35">
        <v>763000000</v>
      </c>
      <c r="J13" s="29">
        <f t="shared" si="3"/>
        <v>1</v>
      </c>
      <c r="K13" s="35">
        <v>649124730</v>
      </c>
      <c r="L13" s="42">
        <f t="shared" si="0"/>
        <v>0.85075325032765403</v>
      </c>
      <c r="M13" s="35">
        <v>649124730</v>
      </c>
      <c r="N13" s="23">
        <f t="shared" si="1"/>
        <v>0.85075325032765403</v>
      </c>
      <c r="O13" s="35">
        <v>649124730</v>
      </c>
      <c r="P13" s="42">
        <f t="shared" si="2"/>
        <v>0.85075325032765403</v>
      </c>
      <c r="Q13" s="47">
        <f t="shared" si="4"/>
        <v>113875270</v>
      </c>
    </row>
    <row r="14" spans="1:19" ht="27" customHeight="1">
      <c r="B14" s="5" t="s">
        <v>33</v>
      </c>
      <c r="C14" s="6" t="s">
        <v>19</v>
      </c>
      <c r="D14" s="6">
        <v>10</v>
      </c>
      <c r="E14" s="6" t="s">
        <v>20</v>
      </c>
      <c r="F14" s="7" t="s">
        <v>34</v>
      </c>
      <c r="G14" s="33">
        <f>+G17+G15</f>
        <v>319000000</v>
      </c>
      <c r="H14" s="33">
        <f>+H17+H15</f>
        <v>0</v>
      </c>
      <c r="I14" s="33">
        <f>+I17+I15</f>
        <v>303775786.44999999</v>
      </c>
      <c r="J14" s="31">
        <f t="shared" si="3"/>
        <v>0.9522751926332288</v>
      </c>
      <c r="K14" s="33">
        <f>+K17+K15</f>
        <v>296274111.44999999</v>
      </c>
      <c r="L14" s="40">
        <f>+K14/G14</f>
        <v>0.92875897006269592</v>
      </c>
      <c r="M14" s="57">
        <f>+M17+M15</f>
        <v>203827970.54999998</v>
      </c>
      <c r="N14" s="21">
        <f t="shared" si="1"/>
        <v>0.63895915532915359</v>
      </c>
      <c r="O14" s="51">
        <f>+O17+O15</f>
        <v>203827970.54999998</v>
      </c>
      <c r="P14" s="40">
        <f t="shared" si="2"/>
        <v>0.63895915532915359</v>
      </c>
      <c r="Q14" s="45">
        <f>+Q17+Q15</f>
        <v>115172029.45000002</v>
      </c>
      <c r="R14" s="24"/>
      <c r="S14" s="26"/>
    </row>
    <row r="15" spans="1:19" ht="27" customHeight="1">
      <c r="B15" s="8" t="s">
        <v>35</v>
      </c>
      <c r="C15" s="9" t="s">
        <v>19</v>
      </c>
      <c r="D15" s="9">
        <v>10</v>
      </c>
      <c r="E15" s="9" t="s">
        <v>20</v>
      </c>
      <c r="F15" s="10" t="s">
        <v>36</v>
      </c>
      <c r="G15" s="34">
        <f>+G16</f>
        <v>30900000</v>
      </c>
      <c r="H15" s="34">
        <f>+H16</f>
        <v>0</v>
      </c>
      <c r="I15" s="34">
        <f>+I16</f>
        <v>30883332</v>
      </c>
      <c r="J15" s="30">
        <f t="shared" si="3"/>
        <v>0.99946058252427183</v>
      </c>
      <c r="K15" s="34">
        <f>+K16</f>
        <v>30883332</v>
      </c>
      <c r="L15" s="41">
        <f>+K15/G15</f>
        <v>0.99946058252427183</v>
      </c>
      <c r="M15" s="58">
        <f>+M16</f>
        <v>0</v>
      </c>
      <c r="N15" s="22">
        <f t="shared" si="1"/>
        <v>0</v>
      </c>
      <c r="O15" s="52">
        <f>+O16</f>
        <v>0</v>
      </c>
      <c r="P15" s="41">
        <f t="shared" si="2"/>
        <v>0</v>
      </c>
      <c r="Q15" s="46">
        <f>+Q16</f>
        <v>30900000</v>
      </c>
    </row>
    <row r="16" spans="1:19" ht="27" customHeight="1">
      <c r="B16" s="11" t="s">
        <v>37</v>
      </c>
      <c r="C16" s="12" t="s">
        <v>19</v>
      </c>
      <c r="D16" s="12">
        <v>10</v>
      </c>
      <c r="E16" s="12" t="s">
        <v>20</v>
      </c>
      <c r="F16" s="13" t="s">
        <v>38</v>
      </c>
      <c r="G16" s="35">
        <v>30900000</v>
      </c>
      <c r="H16" s="35">
        <v>0</v>
      </c>
      <c r="I16" s="35">
        <v>30883332</v>
      </c>
      <c r="J16" s="29">
        <f t="shared" si="3"/>
        <v>0.99946058252427183</v>
      </c>
      <c r="K16" s="35">
        <v>30883332</v>
      </c>
      <c r="L16" s="42">
        <f t="shared" si="0"/>
        <v>0.99946058252427183</v>
      </c>
      <c r="M16" s="59">
        <v>0</v>
      </c>
      <c r="N16" s="23">
        <f t="shared" si="1"/>
        <v>0</v>
      </c>
      <c r="O16" s="53">
        <v>0</v>
      </c>
      <c r="P16" s="42">
        <f t="shared" si="2"/>
        <v>0</v>
      </c>
      <c r="Q16" s="47">
        <f>+G16-O16</f>
        <v>30900000</v>
      </c>
    </row>
    <row r="17" spans="2:17" ht="27" customHeight="1">
      <c r="B17" s="8" t="s">
        <v>39</v>
      </c>
      <c r="C17" s="9" t="s">
        <v>19</v>
      </c>
      <c r="D17" s="9">
        <v>10</v>
      </c>
      <c r="E17" s="9" t="s">
        <v>20</v>
      </c>
      <c r="F17" s="10" t="s">
        <v>40</v>
      </c>
      <c r="G17" s="34">
        <f>+G18+G19</f>
        <v>288100000</v>
      </c>
      <c r="H17" s="34">
        <v>0</v>
      </c>
      <c r="I17" s="34">
        <f>+I18+I19</f>
        <v>272892454.44999999</v>
      </c>
      <c r="J17" s="30">
        <f t="shared" si="3"/>
        <v>0.94721435074626859</v>
      </c>
      <c r="K17" s="34">
        <f>+K18+K19</f>
        <v>265390779.44999999</v>
      </c>
      <c r="L17" s="41">
        <f t="shared" si="0"/>
        <v>0.92117590923290515</v>
      </c>
      <c r="M17" s="58">
        <f>+M18+M19</f>
        <v>203827970.54999998</v>
      </c>
      <c r="N17" s="22">
        <f>+M17/G17</f>
        <v>0.70749035248177705</v>
      </c>
      <c r="O17" s="52">
        <f>+O18+O19</f>
        <v>203827970.54999998</v>
      </c>
      <c r="P17" s="41">
        <f t="shared" si="2"/>
        <v>0.70749035248177705</v>
      </c>
      <c r="Q17" s="46">
        <f>+Q18+Q19</f>
        <v>84272029.450000018</v>
      </c>
    </row>
    <row r="18" spans="2:17" ht="27" customHeight="1">
      <c r="B18" s="11" t="s">
        <v>41</v>
      </c>
      <c r="C18" s="12" t="s">
        <v>19</v>
      </c>
      <c r="D18" s="12">
        <v>10</v>
      </c>
      <c r="E18" s="12" t="s">
        <v>20</v>
      </c>
      <c r="F18" s="13" t="s">
        <v>42</v>
      </c>
      <c r="G18" s="35">
        <v>28511300</v>
      </c>
      <c r="H18" s="35">
        <v>0</v>
      </c>
      <c r="I18" s="35">
        <v>27526206</v>
      </c>
      <c r="J18" s="29">
        <f t="shared" si="3"/>
        <v>0.96544899741505996</v>
      </c>
      <c r="K18" s="35">
        <v>20235906</v>
      </c>
      <c r="L18" s="42">
        <f t="shared" si="0"/>
        <v>0.70975037967402399</v>
      </c>
      <c r="M18" s="59">
        <v>12377887.07</v>
      </c>
      <c r="N18" s="23">
        <f t="shared" si="1"/>
        <v>0.43413969443694256</v>
      </c>
      <c r="O18" s="59">
        <v>12377887.07</v>
      </c>
      <c r="P18" s="42">
        <f t="shared" si="2"/>
        <v>0.43413969443694256</v>
      </c>
      <c r="Q18" s="59">
        <f>+G18-O18</f>
        <v>16133412.93</v>
      </c>
    </row>
    <row r="19" spans="2:17" ht="27" customHeight="1">
      <c r="B19" s="11" t="s">
        <v>43</v>
      </c>
      <c r="C19" s="12" t="s">
        <v>19</v>
      </c>
      <c r="D19" s="12">
        <v>10</v>
      </c>
      <c r="E19" s="12" t="s">
        <v>20</v>
      </c>
      <c r="F19" s="13" t="s">
        <v>44</v>
      </c>
      <c r="G19" s="35">
        <v>259588700</v>
      </c>
      <c r="H19" s="35">
        <v>0</v>
      </c>
      <c r="I19" s="35">
        <v>245366248.44999999</v>
      </c>
      <c r="J19" s="29">
        <f t="shared" si="3"/>
        <v>0.94521159222261986</v>
      </c>
      <c r="K19" s="35">
        <v>245154873.44999999</v>
      </c>
      <c r="L19" s="42">
        <f t="shared" si="0"/>
        <v>0.94439732334265702</v>
      </c>
      <c r="M19" s="59">
        <v>191450083.47999999</v>
      </c>
      <c r="N19" s="23">
        <f t="shared" si="1"/>
        <v>0.73751316401676958</v>
      </c>
      <c r="O19" s="59">
        <v>191450083.47999999</v>
      </c>
      <c r="P19" s="42">
        <f t="shared" si="2"/>
        <v>0.73751316401676958</v>
      </c>
      <c r="Q19" s="59">
        <f>+G19-O19</f>
        <v>68138616.520000011</v>
      </c>
    </row>
    <row r="20" spans="2:17" ht="27" customHeight="1">
      <c r="B20" s="5" t="s">
        <v>45</v>
      </c>
      <c r="C20" s="6" t="s">
        <v>19</v>
      </c>
      <c r="D20" s="6" t="s">
        <v>46</v>
      </c>
      <c r="E20" s="6" t="s">
        <v>20</v>
      </c>
      <c r="F20" s="7" t="s">
        <v>47</v>
      </c>
      <c r="G20" s="33">
        <f>+G21</f>
        <v>25000000</v>
      </c>
      <c r="H20" s="33">
        <f>+H21</f>
        <v>0</v>
      </c>
      <c r="I20" s="33">
        <f>+I21</f>
        <v>25000000</v>
      </c>
      <c r="J20" s="31">
        <f t="shared" si="3"/>
        <v>1</v>
      </c>
      <c r="K20" s="33">
        <f t="shared" ref="K20:O21" si="5">+K21</f>
        <v>6652339</v>
      </c>
      <c r="L20" s="40">
        <f t="shared" si="0"/>
        <v>0.26609356000000001</v>
      </c>
      <c r="M20" s="57">
        <f>+M21</f>
        <v>6472339</v>
      </c>
      <c r="N20" s="21">
        <f>+M20/G20</f>
        <v>0.25889356000000002</v>
      </c>
      <c r="O20" s="51">
        <f t="shared" si="5"/>
        <v>6472339</v>
      </c>
      <c r="P20" s="40">
        <f t="shared" si="2"/>
        <v>0.25889356000000002</v>
      </c>
      <c r="Q20" s="45">
        <f>+Q21</f>
        <v>18527661</v>
      </c>
    </row>
    <row r="21" spans="2:17" ht="27" customHeight="1">
      <c r="B21" s="8" t="s">
        <v>48</v>
      </c>
      <c r="C21" s="9" t="s">
        <v>19</v>
      </c>
      <c r="D21" s="9" t="s">
        <v>46</v>
      </c>
      <c r="E21" s="9" t="s">
        <v>20</v>
      </c>
      <c r="F21" s="10" t="s">
        <v>49</v>
      </c>
      <c r="G21" s="34">
        <f>+G22</f>
        <v>25000000</v>
      </c>
      <c r="H21" s="34">
        <v>0</v>
      </c>
      <c r="I21" s="34">
        <f>+I22</f>
        <v>25000000</v>
      </c>
      <c r="J21" s="30">
        <f t="shared" si="3"/>
        <v>1</v>
      </c>
      <c r="K21" s="34">
        <f>+K22</f>
        <v>6652339</v>
      </c>
      <c r="L21" s="41">
        <f t="shared" si="0"/>
        <v>0.26609356000000001</v>
      </c>
      <c r="M21" s="58">
        <f t="shared" si="5"/>
        <v>6472339</v>
      </c>
      <c r="N21" s="22">
        <f t="shared" si="1"/>
        <v>0.25889356000000002</v>
      </c>
      <c r="O21" s="52">
        <f t="shared" si="5"/>
        <v>6472339</v>
      </c>
      <c r="P21" s="41">
        <f t="shared" si="2"/>
        <v>0.25889356000000002</v>
      </c>
      <c r="Q21" s="46">
        <f>+Q22</f>
        <v>18527661</v>
      </c>
    </row>
    <row r="22" spans="2:17" ht="27" customHeight="1">
      <c r="B22" s="11" t="s">
        <v>50</v>
      </c>
      <c r="C22" s="12" t="s">
        <v>19</v>
      </c>
      <c r="D22" s="12" t="s">
        <v>46</v>
      </c>
      <c r="E22" s="12" t="s">
        <v>20</v>
      </c>
      <c r="F22" s="13" t="s">
        <v>51</v>
      </c>
      <c r="G22" s="35">
        <v>25000000</v>
      </c>
      <c r="H22" s="35">
        <v>0</v>
      </c>
      <c r="I22" s="35">
        <v>25000000</v>
      </c>
      <c r="J22" s="29">
        <f t="shared" si="3"/>
        <v>1</v>
      </c>
      <c r="K22" s="35">
        <v>6652339</v>
      </c>
      <c r="L22" s="42">
        <f t="shared" si="0"/>
        <v>0.26609356000000001</v>
      </c>
      <c r="M22" s="59">
        <v>6472339</v>
      </c>
      <c r="N22" s="23">
        <f t="shared" si="1"/>
        <v>0.25889356000000002</v>
      </c>
      <c r="O22" s="53">
        <v>6472339</v>
      </c>
      <c r="P22" s="42">
        <f t="shared" si="2"/>
        <v>0.25889356000000002</v>
      </c>
      <c r="Q22" s="47">
        <f>+G22-O22</f>
        <v>18527661</v>
      </c>
    </row>
    <row r="23" spans="2:17" ht="39.75" customHeight="1">
      <c r="B23" s="5" t="s">
        <v>52</v>
      </c>
      <c r="C23" s="6" t="s">
        <v>19</v>
      </c>
      <c r="D23" s="6" t="s">
        <v>46</v>
      </c>
      <c r="E23" s="6" t="s">
        <v>20</v>
      </c>
      <c r="F23" s="7" t="s">
        <v>53</v>
      </c>
      <c r="G23" s="33">
        <f>+G24+G26+G27</f>
        <v>32000000</v>
      </c>
      <c r="H23" s="33">
        <f>+H24+H26+H27</f>
        <v>11190150</v>
      </c>
      <c r="I23" s="33">
        <f>+I24+I26+I27</f>
        <v>18802178</v>
      </c>
      <c r="J23" s="31">
        <f t="shared" si="3"/>
        <v>0.58756806250000004</v>
      </c>
      <c r="K23" s="33">
        <f>+K24+K26+K27</f>
        <v>18802178</v>
      </c>
      <c r="L23" s="40">
        <f t="shared" si="0"/>
        <v>0.58756806250000004</v>
      </c>
      <c r="M23" s="57">
        <f>+M24+M26+M27</f>
        <v>18802178</v>
      </c>
      <c r="N23" s="21">
        <f t="shared" si="1"/>
        <v>0.58756806250000004</v>
      </c>
      <c r="O23" s="51">
        <f>+O24+O26+O27</f>
        <v>18802178</v>
      </c>
      <c r="P23" s="40">
        <f t="shared" si="2"/>
        <v>0.58756806250000004</v>
      </c>
      <c r="Q23" s="45">
        <f>+Q24+Q26+Q27</f>
        <v>2007672</v>
      </c>
    </row>
    <row r="24" spans="2:17" ht="27" customHeight="1">
      <c r="B24" s="8" t="s">
        <v>54</v>
      </c>
      <c r="C24" s="9" t="s">
        <v>19</v>
      </c>
      <c r="D24" s="9" t="s">
        <v>46</v>
      </c>
      <c r="E24" s="9" t="s">
        <v>20</v>
      </c>
      <c r="F24" s="10" t="s">
        <v>55</v>
      </c>
      <c r="G24" s="34">
        <f>+G25</f>
        <v>8000000</v>
      </c>
      <c r="H24" s="34">
        <f>+H25</f>
        <v>3190150</v>
      </c>
      <c r="I24" s="34">
        <f>+I25</f>
        <v>4809850</v>
      </c>
      <c r="J24" s="30">
        <f t="shared" si="3"/>
        <v>0.60123124999999999</v>
      </c>
      <c r="K24" s="34">
        <f>+K25</f>
        <v>4809850</v>
      </c>
      <c r="L24" s="41">
        <f t="shared" si="0"/>
        <v>0.60123124999999999</v>
      </c>
      <c r="M24" s="58">
        <f>+M25</f>
        <v>4809850</v>
      </c>
      <c r="N24" s="22">
        <f t="shared" si="1"/>
        <v>0.60123124999999999</v>
      </c>
      <c r="O24" s="52">
        <f>+O25</f>
        <v>4809850</v>
      </c>
      <c r="P24" s="41">
        <f t="shared" si="2"/>
        <v>0.60123124999999999</v>
      </c>
      <c r="Q24" s="46">
        <f>+Q25</f>
        <v>0</v>
      </c>
    </row>
    <row r="25" spans="2:17" ht="27" customHeight="1">
      <c r="B25" s="11" t="s">
        <v>56</v>
      </c>
      <c r="C25" s="12" t="s">
        <v>19</v>
      </c>
      <c r="D25" s="12" t="s">
        <v>46</v>
      </c>
      <c r="E25" s="12" t="s">
        <v>20</v>
      </c>
      <c r="F25" s="13" t="s">
        <v>57</v>
      </c>
      <c r="G25" s="35">
        <v>8000000</v>
      </c>
      <c r="H25" s="35">
        <v>3190150</v>
      </c>
      <c r="I25" s="35">
        <v>4809850</v>
      </c>
      <c r="J25" s="29">
        <f t="shared" si="3"/>
        <v>0.60123124999999999</v>
      </c>
      <c r="K25" s="35">
        <v>4809850</v>
      </c>
      <c r="L25" s="42">
        <f t="shared" si="0"/>
        <v>0.60123124999999999</v>
      </c>
      <c r="M25" s="59">
        <v>4809850</v>
      </c>
      <c r="N25" s="23">
        <f t="shared" si="1"/>
        <v>0.60123124999999999</v>
      </c>
      <c r="O25" s="53">
        <v>4809850</v>
      </c>
      <c r="P25" s="42">
        <f>+O25/G25</f>
        <v>0.60123124999999999</v>
      </c>
      <c r="Q25" s="47">
        <f>+(G25-H25)-O25</f>
        <v>0</v>
      </c>
    </row>
    <row r="26" spans="2:17" ht="27" customHeight="1">
      <c r="B26" s="8" t="s">
        <v>67</v>
      </c>
      <c r="C26" s="9" t="s">
        <v>19</v>
      </c>
      <c r="D26" s="9" t="s">
        <v>46</v>
      </c>
      <c r="E26" s="9" t="s">
        <v>20</v>
      </c>
      <c r="F26" s="10" t="s">
        <v>68</v>
      </c>
      <c r="G26" s="34">
        <v>8000000</v>
      </c>
      <c r="H26" s="34">
        <v>8000000</v>
      </c>
      <c r="I26" s="34">
        <v>0</v>
      </c>
      <c r="J26" s="30">
        <f t="shared" si="3"/>
        <v>0</v>
      </c>
      <c r="K26" s="34">
        <v>0</v>
      </c>
      <c r="L26" s="41">
        <f>+K26/G26</f>
        <v>0</v>
      </c>
      <c r="M26" s="58">
        <v>0</v>
      </c>
      <c r="N26" s="22">
        <f>+M26/G26</f>
        <v>0</v>
      </c>
      <c r="O26" s="52">
        <v>0</v>
      </c>
      <c r="P26" s="41">
        <f t="shared" si="2"/>
        <v>0</v>
      </c>
      <c r="Q26" s="46">
        <f>+(G26-H26)-O26</f>
        <v>0</v>
      </c>
    </row>
    <row r="27" spans="2:17" ht="27" customHeight="1">
      <c r="B27" s="8" t="s">
        <v>58</v>
      </c>
      <c r="C27" s="9" t="s">
        <v>19</v>
      </c>
      <c r="D27" s="9" t="s">
        <v>46</v>
      </c>
      <c r="E27" s="9" t="s">
        <v>20</v>
      </c>
      <c r="F27" s="10" t="s">
        <v>59</v>
      </c>
      <c r="G27" s="34">
        <f>+G28</f>
        <v>16000000</v>
      </c>
      <c r="H27" s="34">
        <v>0</v>
      </c>
      <c r="I27" s="34">
        <f>+I28</f>
        <v>13992328</v>
      </c>
      <c r="J27" s="30">
        <f t="shared" si="3"/>
        <v>0.87452050000000003</v>
      </c>
      <c r="K27" s="34">
        <f>+K28</f>
        <v>13992328</v>
      </c>
      <c r="L27" s="41">
        <f t="shared" si="0"/>
        <v>0.87452050000000003</v>
      </c>
      <c r="M27" s="58">
        <f>+M28</f>
        <v>13992328</v>
      </c>
      <c r="N27" s="22">
        <f t="shared" si="1"/>
        <v>0.87452050000000003</v>
      </c>
      <c r="O27" s="52">
        <f>+O28</f>
        <v>13992328</v>
      </c>
      <c r="P27" s="41">
        <f t="shared" si="2"/>
        <v>0.87452050000000003</v>
      </c>
      <c r="Q27" s="46">
        <f>+Q28</f>
        <v>2007672</v>
      </c>
    </row>
    <row r="28" spans="2:17" ht="27" customHeight="1" thickBot="1">
      <c r="B28" s="14" t="s">
        <v>60</v>
      </c>
      <c r="C28" s="15" t="s">
        <v>19</v>
      </c>
      <c r="D28" s="15" t="s">
        <v>61</v>
      </c>
      <c r="E28" s="15" t="s">
        <v>62</v>
      </c>
      <c r="F28" s="15" t="s">
        <v>63</v>
      </c>
      <c r="G28" s="36">
        <v>16000000</v>
      </c>
      <c r="H28" s="36">
        <v>0</v>
      </c>
      <c r="I28" s="36">
        <v>13992328</v>
      </c>
      <c r="J28" s="63">
        <f t="shared" si="3"/>
        <v>0.87452050000000003</v>
      </c>
      <c r="K28" s="36">
        <v>13992328</v>
      </c>
      <c r="L28" s="62">
        <f t="shared" si="0"/>
        <v>0.87452050000000003</v>
      </c>
      <c r="M28" s="60">
        <v>13992328</v>
      </c>
      <c r="N28" s="38">
        <f t="shared" si="1"/>
        <v>0.87452050000000003</v>
      </c>
      <c r="O28" s="54">
        <v>13992328</v>
      </c>
      <c r="P28" s="62">
        <f t="shared" si="2"/>
        <v>0.87452050000000003</v>
      </c>
      <c r="Q28" s="48">
        <f>+G28-O28</f>
        <v>2007672</v>
      </c>
    </row>
    <row r="29" spans="2:17" ht="15.75" customHeight="1"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2:17" ht="8.25" customHeight="1">
      <c r="G30" s="26"/>
      <c r="H30" s="26"/>
      <c r="I30" s="26"/>
      <c r="J30" s="26"/>
      <c r="K30" s="26"/>
      <c r="L30" s="26"/>
      <c r="M30" s="26"/>
      <c r="N30" s="26"/>
      <c r="O30" s="26"/>
      <c r="Q30" s="25"/>
    </row>
    <row r="31" spans="2:17" hidden="1">
      <c r="G31" s="26"/>
      <c r="H31" s="26"/>
      <c r="I31" s="26"/>
      <c r="J31" s="26"/>
      <c r="K31" s="26"/>
      <c r="L31" s="26"/>
      <c r="M31" s="26"/>
      <c r="N31" s="26"/>
      <c r="Q31" s="25"/>
    </row>
    <row r="32" spans="2:17" ht="7.5" customHeight="1">
      <c r="G32" s="26"/>
      <c r="H32" s="26"/>
      <c r="I32" s="26"/>
      <c r="J32" s="26"/>
      <c r="K32" s="26"/>
      <c r="L32" s="26"/>
      <c r="M32" s="26"/>
      <c r="N32" s="26"/>
      <c r="Q32" s="25"/>
    </row>
    <row r="33" spans="7:17">
      <c r="G33" s="26"/>
      <c r="H33" s="26"/>
      <c r="I33" s="26"/>
      <c r="J33" s="26"/>
      <c r="K33" s="26"/>
      <c r="L33" s="26"/>
      <c r="M33" s="26"/>
      <c r="N33" s="26"/>
      <c r="Q33" s="25"/>
    </row>
    <row r="34" spans="7:17">
      <c r="G34" s="26"/>
      <c r="H34" s="26"/>
      <c r="I34" s="26"/>
      <c r="J34" s="26"/>
      <c r="K34" s="26"/>
      <c r="L34" s="26"/>
      <c r="M34" s="26"/>
      <c r="N34" s="26"/>
      <c r="Q34" s="25"/>
    </row>
    <row r="35" spans="7:17">
      <c r="G35" s="26"/>
      <c r="H35" s="26"/>
      <c r="I35" s="26"/>
      <c r="J35" s="26"/>
      <c r="K35" s="26"/>
      <c r="L35" s="26"/>
      <c r="M35" s="26"/>
      <c r="N35" s="26"/>
      <c r="Q35" s="25"/>
    </row>
    <row r="36" spans="7:17">
      <c r="G36" s="26"/>
      <c r="H36" s="26"/>
      <c r="I36" s="26"/>
      <c r="J36" s="26"/>
      <c r="K36" s="26"/>
      <c r="L36" s="26"/>
      <c r="M36" s="26"/>
      <c r="N36" s="26"/>
      <c r="Q36" s="25"/>
    </row>
    <row r="37" spans="7:17">
      <c r="G37" s="26"/>
      <c r="H37" s="26"/>
      <c r="I37" s="26"/>
      <c r="J37" s="26"/>
      <c r="K37" s="26"/>
      <c r="L37" s="26"/>
      <c r="M37" s="26"/>
      <c r="N37" s="26"/>
      <c r="Q37" s="25"/>
    </row>
    <row r="38" spans="7:17">
      <c r="G38" s="26"/>
      <c r="H38" s="26"/>
      <c r="I38" s="26"/>
      <c r="J38" s="26"/>
      <c r="K38" s="26"/>
      <c r="L38" s="26"/>
      <c r="M38" s="26"/>
      <c r="N38" s="26"/>
      <c r="Q38" s="25"/>
    </row>
    <row r="39" spans="7:17">
      <c r="G39" s="26"/>
      <c r="H39" s="26"/>
      <c r="I39" s="26"/>
      <c r="J39" s="26"/>
      <c r="K39" s="26"/>
      <c r="L39" s="26"/>
      <c r="M39" s="26"/>
      <c r="N39" s="26"/>
      <c r="Q39" s="25"/>
    </row>
    <row r="40" spans="7:17">
      <c r="G40" s="26"/>
      <c r="H40" s="26"/>
      <c r="I40" s="26"/>
      <c r="J40" s="26"/>
      <c r="K40" s="26"/>
      <c r="L40" s="26"/>
      <c r="M40" s="26"/>
      <c r="N40" s="26"/>
      <c r="Q40" s="25"/>
    </row>
    <row r="41" spans="7:17">
      <c r="G41" s="26"/>
      <c r="H41" s="26"/>
      <c r="I41" s="26"/>
      <c r="J41" s="26"/>
      <c r="K41" s="26"/>
      <c r="L41" s="26"/>
      <c r="M41" s="26"/>
      <c r="N41" s="26"/>
      <c r="Q41" s="25"/>
    </row>
    <row r="42" spans="7:17">
      <c r="G42" s="26"/>
      <c r="H42" s="26"/>
      <c r="I42" s="26"/>
      <c r="J42" s="26"/>
      <c r="K42" s="26"/>
      <c r="L42" s="26"/>
      <c r="M42" s="26"/>
      <c r="N42" s="26"/>
      <c r="Q42" s="25"/>
    </row>
    <row r="43" spans="7:17">
      <c r="G43" s="26"/>
      <c r="H43" s="26"/>
      <c r="I43" s="26"/>
      <c r="J43" s="26"/>
      <c r="K43" s="26"/>
      <c r="L43" s="26"/>
      <c r="M43" s="26"/>
      <c r="N43" s="26"/>
      <c r="Q43" s="25"/>
    </row>
    <row r="44" spans="7:17">
      <c r="G44" s="26"/>
      <c r="H44" s="26"/>
      <c r="I44" s="26"/>
      <c r="J44" s="26"/>
      <c r="K44" s="26"/>
      <c r="L44" s="26"/>
      <c r="M44" s="26"/>
      <c r="N44" s="26"/>
      <c r="Q44" s="25"/>
    </row>
    <row r="45" spans="7:17">
      <c r="G45" s="26"/>
      <c r="H45" s="26"/>
      <c r="I45" s="26"/>
      <c r="J45" s="26"/>
      <c r="K45" s="26"/>
      <c r="L45" s="26"/>
      <c r="M45" s="26"/>
      <c r="N45" s="26"/>
      <c r="Q45" s="25"/>
    </row>
    <row r="46" spans="7:17">
      <c r="G46" s="26"/>
      <c r="H46" s="26"/>
      <c r="I46" s="26"/>
      <c r="J46" s="26"/>
      <c r="K46" s="26"/>
      <c r="L46" s="26"/>
      <c r="M46" s="26"/>
      <c r="N46" s="26"/>
      <c r="Q46" s="25"/>
    </row>
    <row r="47" spans="7:17">
      <c r="G47" s="26"/>
      <c r="H47" s="26"/>
      <c r="I47" s="26"/>
      <c r="J47" s="26"/>
      <c r="K47" s="26"/>
      <c r="L47" s="26"/>
      <c r="M47" s="26"/>
      <c r="N47" s="26"/>
      <c r="Q47" s="25"/>
    </row>
    <row r="48" spans="7:17">
      <c r="G48" s="26"/>
      <c r="H48" s="26"/>
      <c r="I48" s="26"/>
      <c r="J48" s="26"/>
      <c r="K48" s="26"/>
      <c r="L48" s="26"/>
      <c r="M48" s="26"/>
      <c r="N48" s="26"/>
      <c r="Q48" s="25"/>
    </row>
    <row r="49" spans="1:19">
      <c r="K49" s="25"/>
      <c r="L49" s="25"/>
      <c r="M49" s="25"/>
      <c r="N49" s="25"/>
      <c r="O49" s="25"/>
    </row>
    <row r="50" spans="1:19">
      <c r="G50" s="26"/>
      <c r="H50" s="26"/>
      <c r="I50" s="26"/>
      <c r="J50" s="26"/>
      <c r="K50" s="26"/>
      <c r="L50" s="26"/>
    </row>
    <row r="55" spans="1:19" ht="86.25" customHeight="1"/>
    <row r="56" spans="1:19" ht="19.5" customHeight="1">
      <c r="A56" s="104" t="s">
        <v>69</v>
      </c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37"/>
      <c r="S56" s="37"/>
    </row>
    <row r="57" spans="1:19" ht="19.5" customHeight="1">
      <c r="A57" s="104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37"/>
      <c r="S57" s="37"/>
    </row>
    <row r="58" spans="1:19" ht="19.5" customHeight="1">
      <c r="A58" s="104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37"/>
      <c r="S58" s="37"/>
    </row>
    <row r="59" spans="1:19" ht="19.5" customHeight="1">
      <c r="A59" s="104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37"/>
      <c r="S59" s="37"/>
    </row>
    <row r="60" spans="1:19" ht="19.5" customHeight="1">
      <c r="A60" s="104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37"/>
      <c r="S60" s="37"/>
    </row>
    <row r="61" spans="1:19" ht="19.5" customHeight="1">
      <c r="A61" s="104"/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37"/>
      <c r="S61" s="37"/>
    </row>
    <row r="62" spans="1:19" ht="19.5" customHeight="1">
      <c r="A62" s="104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37"/>
      <c r="S62" s="37"/>
    </row>
    <row r="63" spans="1:19" ht="19.5" customHeight="1">
      <c r="A63" s="104"/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37"/>
      <c r="S63" s="37"/>
    </row>
    <row r="64" spans="1:19" ht="19.5" customHeight="1">
      <c r="A64" s="104"/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37"/>
      <c r="S64" s="37"/>
    </row>
    <row r="65" spans="1:19" ht="19.5" customHeight="1">
      <c r="A65" s="104"/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37"/>
      <c r="S65" s="37"/>
    </row>
    <row r="66" spans="1:19" ht="19.5" customHeight="1">
      <c r="A66" s="104"/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37"/>
      <c r="S66" s="37"/>
    </row>
    <row r="67" spans="1:19" ht="19.5" customHeight="1">
      <c r="A67" s="104"/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37"/>
      <c r="S67" s="37"/>
    </row>
    <row r="68" spans="1:19" ht="19.5" customHeight="1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37"/>
      <c r="S68" s="37"/>
    </row>
    <row r="69" spans="1:19" ht="19.5" customHeight="1">
      <c r="A69" s="104"/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37"/>
      <c r="S69" s="37"/>
    </row>
    <row r="70" spans="1:19" ht="19.5" customHeight="1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37"/>
      <c r="S70" s="37"/>
    </row>
    <row r="71" spans="1:19" ht="19.5" customHeight="1"/>
  </sheetData>
  <mergeCells count="4">
    <mergeCell ref="F2:O2"/>
    <mergeCell ref="F3:O3"/>
    <mergeCell ref="F4:O4"/>
    <mergeCell ref="A56:Q70"/>
  </mergeCells>
  <printOptions horizontalCentered="1"/>
  <pageMargins left="0.19685039370078741" right="0.19685039370078741" top="0.78740157480314965" bottom="0" header="0.78740157480314965" footer="0.78740157480314965"/>
  <pageSetup paperSize="5" scale="39" orientation="landscape" horizontalDpi="300" verticalDpi="300" r:id="rId1"/>
  <headerFooter alignWithMargins="0"/>
  <rowBreaks count="1" manualBreakCount="1">
    <brk id="55" max="1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opLeftCell="A21" zoomScale="70" zoomScaleNormal="70" workbookViewId="0">
      <selection activeCell="P19" sqref="P19"/>
    </sheetView>
  </sheetViews>
  <sheetFormatPr baseColWidth="10" defaultColWidth="11.453125" defaultRowHeight="14.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DICIEMBRE</vt:lpstr>
      <vt:lpstr>RESERVAS</vt:lpstr>
      <vt:lpstr>Copia</vt:lpstr>
      <vt:lpstr>Hoja1</vt:lpstr>
      <vt:lpstr>Copia!Área_de_impresión</vt:lpstr>
      <vt:lpstr>DICIEMBRE!Área_de_impresión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Paola Fajardo Carlos</dc:creator>
  <cp:keywords/>
  <dc:description/>
  <cp:lastModifiedBy>José Leonardo Cuadros Villamil</cp:lastModifiedBy>
  <cp:revision/>
  <dcterms:created xsi:type="dcterms:W3CDTF">2022-05-08T18:03:14Z</dcterms:created>
  <dcterms:modified xsi:type="dcterms:W3CDTF">2026-01-09T21:04:04Z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f58863d-b18f-495a-b538-b0c1f8318a5b_Enabled">
    <vt:lpwstr>true</vt:lpwstr>
  </property>
  <property fmtid="{D5CDD505-2E9C-101B-9397-08002B2CF9AE}" pid="3" name="MSIP_Label_3f58863d-b18f-495a-b538-b0c1f8318a5b_SetDate">
    <vt:lpwstr>2025-11-21T16:21:53Z</vt:lpwstr>
  </property>
  <property fmtid="{D5CDD505-2E9C-101B-9397-08002B2CF9AE}" pid="4" name="MSIP_Label_3f58863d-b18f-495a-b538-b0c1f8318a5b_Method">
    <vt:lpwstr>Privileged</vt:lpwstr>
  </property>
  <property fmtid="{D5CDD505-2E9C-101B-9397-08002B2CF9AE}" pid="5" name="MSIP_Label_3f58863d-b18f-495a-b538-b0c1f8318a5b_Name">
    <vt:lpwstr>Interna</vt:lpwstr>
  </property>
  <property fmtid="{D5CDD505-2E9C-101B-9397-08002B2CF9AE}" pid="6" name="MSIP_Label_3f58863d-b18f-495a-b538-b0c1f8318a5b_SiteId">
    <vt:lpwstr>b4ea60d8-be49-40bc-98c4-18c43bfd721e</vt:lpwstr>
  </property>
  <property fmtid="{D5CDD505-2E9C-101B-9397-08002B2CF9AE}" pid="7" name="MSIP_Label_3f58863d-b18f-495a-b538-b0c1f8318a5b_ActionId">
    <vt:lpwstr>5f027fa0-e112-4fd7-b6e0-fa0a5a5cd207</vt:lpwstr>
  </property>
  <property fmtid="{D5CDD505-2E9C-101B-9397-08002B2CF9AE}" pid="8" name="MSIP_Label_3f58863d-b18f-495a-b538-b0c1f8318a5b_ContentBits">
    <vt:lpwstr>0</vt:lpwstr>
  </property>
  <property fmtid="{D5CDD505-2E9C-101B-9397-08002B2CF9AE}" pid="9" name="MSIP_Label_3f58863d-b18f-495a-b538-b0c1f8318a5b_Tag">
    <vt:lpwstr>10, 0, 1, 1</vt:lpwstr>
  </property>
</Properties>
</file>