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4/4.2 Informes Presupuestales/4.2.2. Informes de Ejecución Vigencia y Rezago Presupuestal/"/>
    </mc:Choice>
  </mc:AlternateContent>
  <xr:revisionPtr revIDLastSave="11" documentId="8_{8584A98B-A365-41BA-861A-58D0D9E3EA05}" xr6:coauthVersionLast="47" xr6:coauthVersionMax="47" xr10:uidLastSave="{2579702E-4699-4BB3-BCFF-19DE2D935953}"/>
  <bookViews>
    <workbookView xWindow="-120" yWindow="-120" windowWidth="29040" windowHeight="15720" tabRatio="766" xr2:uid="{00000000-000D-0000-FFFF-FFFF00000000}"/>
  </bookViews>
  <sheets>
    <sheet name="DICIEMBRE" sheetId="24" r:id="rId1"/>
    <sheet name="RESERVAS" sheetId="29" r:id="rId2"/>
    <sheet name="Copia" sheetId="26" state="hidden" r:id="rId3"/>
    <sheet name="Hoja3" sheetId="27" state="hidden" r:id="rId4"/>
    <sheet name="Hoja1" sheetId="25" state="hidden" r:id="rId5"/>
  </sheets>
  <definedNames>
    <definedName name="_xlnm.Print_Area" localSheetId="2">Copia!$A$1:$R$71</definedName>
    <definedName name="_xlnm.Print_Area" localSheetId="0">DICIEMBRE!$A$1:$R$71</definedName>
    <definedName name="_xlnm.Print_Area" localSheetId="1">RESERVAS!$A$1:$R$13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4" l="1"/>
  <c r="G12" i="29"/>
  <c r="P12" i="29" s="1"/>
  <c r="K12" i="29"/>
  <c r="I12" i="29"/>
  <c r="K19" i="24"/>
  <c r="M10" i="29"/>
  <c r="K11" i="29"/>
  <c r="G11" i="29"/>
  <c r="I11" i="29"/>
  <c r="H9" i="29"/>
  <c r="H8" i="29" s="1"/>
  <c r="J12" i="29" l="1"/>
  <c r="N12" i="29"/>
  <c r="L12" i="29"/>
  <c r="O10" i="29"/>
  <c r="O9" i="29" s="1"/>
  <c r="O8" i="29" s="1"/>
  <c r="Q11" i="29"/>
  <c r="M9" i="29"/>
  <c r="M8" i="29" s="1"/>
  <c r="N11" i="29"/>
  <c r="P11" i="29"/>
  <c r="J11" i="29"/>
  <c r="Q12" i="29"/>
  <c r="G10" i="29"/>
  <c r="G9" i="29" s="1"/>
  <c r="G8" i="29" s="1"/>
  <c r="I10" i="29"/>
  <c r="K10" i="29"/>
  <c r="L11" i="29"/>
  <c r="K18" i="24"/>
  <c r="I18" i="24"/>
  <c r="Q10" i="29" l="1"/>
  <c r="Q9" i="29" s="1"/>
  <c r="Q8" i="29" s="1"/>
  <c r="N9" i="29"/>
  <c r="P9" i="29"/>
  <c r="P10" i="29"/>
  <c r="N10" i="29"/>
  <c r="J10" i="29"/>
  <c r="I9" i="29"/>
  <c r="L10" i="29"/>
  <c r="K9" i="29"/>
  <c r="K8" i="29" s="1"/>
  <c r="N8" i="29"/>
  <c r="P8" i="29"/>
  <c r="I8" i="29" l="1"/>
  <c r="J8" i="29" s="1"/>
  <c r="J9" i="29"/>
  <c r="L9" i="29"/>
  <c r="L8" i="29"/>
  <c r="Q25" i="24" l="1"/>
  <c r="Q24" i="24" s="1"/>
  <c r="H9" i="24"/>
  <c r="H15" i="24"/>
  <c r="H14" i="24" s="1"/>
  <c r="H20" i="24"/>
  <c r="H24" i="24"/>
  <c r="H23" i="24" s="1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7" i="24" l="1"/>
  <c r="K27" i="24"/>
  <c r="I27" i="24"/>
  <c r="J28" i="24"/>
  <c r="Q11" i="24"/>
  <c r="Q12" i="24"/>
  <c r="Q13" i="24"/>
  <c r="Q16" i="24"/>
  <c r="O10" i="24" l="1"/>
  <c r="P25" i="24"/>
  <c r="Q28" i="24"/>
  <c r="Q27" i="24" s="1"/>
  <c r="Q22" i="24"/>
  <c r="Q19" i="24"/>
  <c r="Q18" i="24"/>
  <c r="G21" i="24"/>
  <c r="Q17" i="24" l="1"/>
  <c r="Q10" i="24"/>
  <c r="Q9" i="24" s="1"/>
  <c r="I17" i="24"/>
  <c r="I10" i="24"/>
  <c r="I9" i="24" s="1"/>
  <c r="Q21" i="24"/>
  <c r="Q20" i="24" s="1"/>
  <c r="P28" i="24"/>
  <c r="N28" i="24"/>
  <c r="L28" i="24"/>
  <c r="O27" i="24"/>
  <c r="G27" i="24"/>
  <c r="J27" i="24" s="1"/>
  <c r="P26" i="24"/>
  <c r="N26" i="24"/>
  <c r="L26" i="24"/>
  <c r="J26" i="24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N20" i="24" l="1"/>
  <c r="O23" i="24"/>
  <c r="J9" i="24"/>
  <c r="G14" i="24"/>
  <c r="G8" i="24" s="1"/>
  <c r="O14" i="24"/>
  <c r="L23" i="24"/>
  <c r="L18" i="24"/>
  <c r="J18" i="24"/>
  <c r="Q23" i="24"/>
  <c r="Q14" i="24"/>
  <c r="N23" i="24"/>
  <c r="L9" i="24"/>
  <c r="N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3" i="24"/>
  <c r="J24" i="24"/>
  <c r="L24" i="24"/>
  <c r="N24" i="24"/>
  <c r="P24" i="24"/>
  <c r="L27" i="24"/>
  <c r="N27" i="24"/>
  <c r="P27" i="24"/>
  <c r="P14" i="24" l="1"/>
  <c r="Q8" i="24"/>
  <c r="O8" i="24"/>
  <c r="P8" i="24" s="1"/>
  <c r="P23" i="24"/>
  <c r="J19" i="24" l="1"/>
  <c r="J17" i="24"/>
  <c r="I14" i="24" l="1"/>
  <c r="I8" i="24" s="1"/>
  <c r="L19" i="24"/>
  <c r="K17" i="24"/>
  <c r="K14" i="24" s="1"/>
  <c r="L14" i="24" s="1"/>
  <c r="J14" i="24" l="1"/>
  <c r="K8" i="24"/>
  <c r="L17" i="24"/>
  <c r="N19" i="24"/>
  <c r="M17" i="24"/>
  <c r="N17" i="24" l="1"/>
  <c r="M14" i="24"/>
  <c r="M8" i="24" s="1"/>
  <c r="L8" i="24"/>
  <c r="J8" i="24"/>
  <c r="N8" i="24" l="1"/>
  <c r="N14" i="24"/>
</calcChain>
</file>

<file path=xl/sharedStrings.xml><?xml version="1.0" encoding="utf-8"?>
<sst xmlns="http://schemas.openxmlformats.org/spreadsheetml/2006/main" count="289" uniqueCount="72">
  <si>
    <t/>
  </si>
  <si>
    <t>RUBRO</t>
  </si>
  <si>
    <t>FUENTE</t>
  </si>
  <si>
    <t>REC</t>
  </si>
  <si>
    <t>SIT</t>
  </si>
  <si>
    <t>DESCRIPCION</t>
  </si>
  <si>
    <t>APR. VIGENTE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</si>
  <si>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</si>
  <si>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</si>
  <si>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</si>
  <si>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</si>
  <si>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</si>
  <si>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</si>
  <si>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</si>
  <si>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</si>
  <si>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</si>
  <si>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</si>
  <si>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</si>
  <si>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</si>
  <si>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</si>
  <si>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</si>
  <si>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</si>
  <si>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</si>
  <si>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</si>
  <si>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</si>
  <si>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</si>
  <si>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</si>
  <si>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</si>
  <si>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</si>
  <si>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</si>
  <si>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</si>
  <si>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</si>
  <si>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</si>
  <si>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</si>
  <si>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</si>
  <si>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</si>
  <si>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</si>
  <si>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</si>
  <si>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</si>
  <si>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</si>
  <si>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</si>
  <si>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</si>
  <si>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</si>
  <si>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</si>
  <si>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</si>
  <si>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</si>
  <si>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</si>
  <si>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</si>
  <si>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</si>
  <si>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</si>
  <si>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</si>
  <si>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</si>
  <si>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</si>
  <si>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</si>
  <si>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</si>
  <si>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</si>
  <si>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</si>
  <si>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</si>
  <si>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</si>
  <si>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</si>
  <si>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</si>
  <si>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APR, BLOQUEADA</t>
  </si>
  <si>
    <t>COMPROMISOS</t>
  </si>
  <si>
    <t>OBLIGACIONES</t>
  </si>
  <si>
    <t>PAGOS</t>
  </si>
  <si>
    <t>PERIODO NOVIEMBRE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</si>
  <si>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</si>
  <si>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% DE EJECUCIÓN</t>
  </si>
  <si>
    <t>PERIODO DICIEMBRE</t>
  </si>
  <si>
    <t xml:space="preserve"> </t>
  </si>
  <si>
    <t>AÑO FISCAL   2024</t>
  </si>
  <si>
    <t>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</si>
</sst>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5" formatCode="[$-1240A]&quot;$&quot;\ #,##0.00;\-&quot;$&quot;\ #,##0.00"/>
    <numFmt numFmtId="168" formatCode="[$-1240A]&quot;$&quot;\ #,##0.000;\-&quot;$&quot;\ #,##0.000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E991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71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5" fontId="4" fillId="0" borderId="0" xfId="0" applyNumberFormat="1" applyFont="1"/>
    <xf numFmtId="7" fontId="4" fillId="0" borderId="0" xfId="0" applyNumberFormat="1" applyFont="1"/>
    <xf numFmtId="165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5" fontId="5" fillId="0" borderId="5" xfId="0" applyNumberFormat="1" applyFont="1" applyBorder="1" applyAlignment="1">
      <alignment horizontal="center" vertical="center" wrapText="1" readingOrder="1"/>
    </xf>
    <xf numFmtId="165" fontId="5" fillId="3" borderId="1" xfId="0" applyNumberFormat="1" applyFont="1" applyFill="1" applyBorder="1" applyAlignment="1">
      <alignment horizontal="center" vertical="center" wrapText="1" readingOrder="1"/>
    </xf>
    <xf numFmtId="165" fontId="5" fillId="0" borderId="1" xfId="0" applyNumberFormat="1" applyFont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165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5" fontId="5" fillId="0" borderId="16" xfId="0" applyNumberFormat="1" applyFont="1" applyBorder="1" applyAlignment="1">
      <alignment horizontal="center" vertical="center" wrapText="1" readingOrder="1"/>
    </xf>
    <xf numFmtId="165" fontId="5" fillId="3" borderId="17" xfId="0" applyNumberFormat="1" applyFont="1" applyFill="1" applyBorder="1" applyAlignment="1">
      <alignment horizontal="center" vertical="center" wrapText="1" readingOrder="1"/>
    </xf>
    <xf numFmtId="165" fontId="5" fillId="0" borderId="17" xfId="0" applyNumberFormat="1" applyFont="1" applyBorder="1" applyAlignment="1">
      <alignment horizontal="center" vertical="center" wrapText="1" readingOrder="1"/>
    </xf>
    <xf numFmtId="165" fontId="10" fillId="0" borderId="17" xfId="0" applyNumberFormat="1" applyFont="1" applyBorder="1" applyAlignment="1">
      <alignment horizontal="center" vertical="center" wrapText="1" readingOrder="1"/>
    </xf>
    <xf numFmtId="165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5" fontId="5" fillId="0" borderId="20" xfId="0" applyNumberFormat="1" applyFont="1" applyBorder="1" applyAlignment="1">
      <alignment horizontal="center" vertical="center" wrapText="1" readingOrder="1"/>
    </xf>
    <xf numFmtId="165" fontId="5" fillId="3" borderId="21" xfId="0" applyNumberFormat="1" applyFont="1" applyFill="1" applyBorder="1" applyAlignment="1">
      <alignment horizontal="center" vertical="center" wrapText="1" readingOrder="1"/>
    </xf>
    <xf numFmtId="165" fontId="5" fillId="0" borderId="21" xfId="0" applyNumberFormat="1" applyFont="1" applyBorder="1" applyAlignment="1">
      <alignment horizontal="center" vertical="center" wrapText="1" readingOrder="1"/>
    </xf>
    <xf numFmtId="165" fontId="10" fillId="0" borderId="21" xfId="0" applyNumberFormat="1" applyFont="1" applyBorder="1" applyAlignment="1">
      <alignment horizontal="center" vertical="center" wrapText="1" readingOrder="1"/>
    </xf>
    <xf numFmtId="165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5" fontId="5" fillId="0" borderId="4" xfId="0" applyNumberFormat="1" applyFont="1" applyBorder="1" applyAlignment="1">
      <alignment horizontal="center" vertical="center" wrapText="1" readingOrder="1"/>
    </xf>
    <xf numFmtId="165" fontId="5" fillId="3" borderId="6" xfId="0" applyNumberFormat="1" applyFont="1" applyFill="1" applyBorder="1" applyAlignment="1">
      <alignment horizontal="center" vertical="center" wrapText="1" readingOrder="1"/>
    </xf>
    <xf numFmtId="165" fontId="5" fillId="0" borderId="6" xfId="0" applyNumberFormat="1" applyFont="1" applyBorder="1" applyAlignment="1">
      <alignment horizontal="center" vertical="center" wrapText="1" readingOrder="1"/>
    </xf>
    <xf numFmtId="165" fontId="10" fillId="0" borderId="6" xfId="0" applyNumberFormat="1" applyFont="1" applyBorder="1" applyAlignment="1">
      <alignment horizontal="center" vertical="center" wrapText="1" readingOrder="1"/>
    </xf>
    <xf numFmtId="165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5" borderId="14" xfId="1" applyNumberFormat="1" applyFont="1" applyFill="1" applyBorder="1" applyAlignment="1">
      <alignment horizontal="center" vertical="center" wrapText="1" readingOrder="1"/>
    </xf>
    <xf numFmtId="168" fontId="14" fillId="0" borderId="0" xfId="0" applyNumberFormat="1" applyFont="1" applyAlignment="1">
      <alignment horizontal="right" vertical="center" wrapText="1" readingOrder="1"/>
    </xf>
    <xf numFmtId="0" fontId="8" fillId="0" borderId="9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4A360"/>
      <color rgb="FFBE9912"/>
      <color rgb="FFE1B515"/>
      <color rgb="FFF2D774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(DICIEMBRE!$G$7,DICIEMBRE!$H$7,DICIEMBRE!$I$7,DICIEMBRE!$K$7,DICIEMBRE!$M$7,DICIEMBRE!$O$7)</c15:sqref>
                  </c15:fullRef>
                </c:ext>
              </c:extLst>
              <c:f>(DICIEMBRE!$G$7,DICIEMBRE!$I$7,DICIEMBRE!$K$7,DICIEMBRE!$M$7,DICIEMBRE!$O$7)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(DICIEMBRE!$G$8,DICIEMBRE!$H$8,DICIEMBRE!$I$8,DICIEMBRE!$K$8,DICIEMBRE!$M$8,DICIEMBRE!$O$8)</c15:sqref>
                  </c15:fullRef>
                </c:ext>
              </c:extLst>
              <c:f>(DICIEMBRE!$G$8,DICIEMBRE!$I$8,DICIEMBRE!$K$8,DICIEMBRE!$M$8,DICIEMBRE!$O$8)</c:f>
              <c:numCache>
                <c:formatCode>[$-1240A]"$"\ #,##0.00;\-"$"\ #,##0.00</c:formatCode>
                <c:ptCount val="5"/>
                <c:pt idx="0">
                  <c:v>8173809850</c:v>
                </c:pt>
                <c:pt idx="1">
                  <c:v>8091157625.9200001</c:v>
                </c:pt>
                <c:pt idx="2">
                  <c:v>8091157625.9200001</c:v>
                </c:pt>
                <c:pt idx="3">
                  <c:v>8076337243.9200001</c:v>
                </c:pt>
                <c:pt idx="4">
                  <c:v>8060554878.5500002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(DICIEMBRE!$G$7,DICIEMBRE!$I$7,DICIEMBRE!$K$7,DICIEMBRE!$M$7,DICIEMBRE!$O$7)</c15:sqref>
                  </c15:fullRef>
                </c:ext>
              </c:extLst>
              <c:f>(DICIEMBRE!$I$7,DICIEMBRE!$K$7,DICIEMBRE!$M$7,DICIEMBRE!$O$7)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(DICIEMBRE!$G$8,DICIEMBRE!$I$8,DICIEMBRE!$K$8,DICIEMBRE!$M$8,DICIEMBRE!$O$8)</c15:sqref>
                  </c15:fullRef>
                </c:ext>
              </c:extLst>
              <c:f>(DICIEMBRE!$I$8,DICIEMBRE!$K$8,DICIEMBRE!$M$8,DICIEMBRE!$O$8)</c:f>
              <c:numCache>
                <c:formatCode>[$-1240A]"$"\ #,##0.00;\-"$"\ #,##0.00</c:formatCode>
                <c:ptCount val="4"/>
                <c:pt idx="0">
                  <c:v>8091157625.9200001</c:v>
                </c:pt>
                <c:pt idx="1">
                  <c:v>8091157625.9200001</c:v>
                </c:pt>
                <c:pt idx="2">
                  <c:v>8076337243.9200001</c:v>
                </c:pt>
                <c:pt idx="3">
                  <c:v>8060554878.5500002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16</xdr:col>
      <xdr:colOff>1077437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4079390" y="30270"/>
          <a:ext cx="4490429" cy="1109528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30</xdr:row>
      <xdr:rowOff>0</xdr:rowOff>
    </xdr:from>
    <xdr:to>
      <xdr:col>16</xdr:col>
      <xdr:colOff>1661103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16</xdr:col>
      <xdr:colOff>1077437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EA0DC8-D997-4A6D-99A7-A20DD5A33A4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71"/>
  <sheetViews>
    <sheetView showGridLines="0" tabSelected="1" zoomScale="70" zoomScaleNormal="70" zoomScaleSheetLayoutView="70" workbookViewId="0">
      <selection activeCell="S9" sqref="S9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21" ht="24.75" customHeight="1"/>
    <row r="2" spans="1:21" ht="15.75">
      <c r="F2" s="68"/>
      <c r="G2" s="68"/>
      <c r="H2" s="68"/>
      <c r="I2" s="68"/>
      <c r="J2" s="68"/>
      <c r="K2" s="68"/>
      <c r="L2" s="68"/>
      <c r="M2" s="68"/>
      <c r="N2" s="68"/>
      <c r="O2" s="68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69" t="s">
        <v>53</v>
      </c>
      <c r="G3" s="69"/>
      <c r="H3" s="69"/>
      <c r="I3" s="69"/>
      <c r="J3" s="69"/>
      <c r="K3" s="69"/>
      <c r="L3" s="69"/>
      <c r="M3" s="69"/>
      <c r="N3" s="69"/>
      <c r="O3" s="69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9" t="s">
        <v>68</v>
      </c>
      <c r="G4" s="69"/>
      <c r="H4" s="69"/>
      <c r="I4" s="69"/>
      <c r="J4" s="69"/>
      <c r="K4" s="69"/>
      <c r="L4" s="69"/>
      <c r="M4" s="69"/>
      <c r="N4" s="69"/>
      <c r="O4" s="69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6.5" thickBot="1">
      <c r="A6" s="18"/>
      <c r="B6" s="16"/>
      <c r="C6" s="16"/>
      <c r="D6" s="16"/>
      <c r="E6" s="16"/>
      <c r="G6" s="66"/>
      <c r="H6" s="27"/>
      <c r="I6" s="27"/>
      <c r="J6" s="27"/>
      <c r="K6" s="27"/>
      <c r="L6" s="27"/>
      <c r="M6" s="27"/>
      <c r="N6" s="27"/>
      <c r="O6" s="27"/>
    </row>
    <row r="7" spans="1:21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61</v>
      </c>
      <c r="I7" s="20" t="s">
        <v>59</v>
      </c>
      <c r="J7" s="28" t="s">
        <v>60</v>
      </c>
      <c r="K7" s="20" t="s">
        <v>62</v>
      </c>
      <c r="L7" s="39" t="s">
        <v>54</v>
      </c>
      <c r="M7" s="19" t="s">
        <v>63</v>
      </c>
      <c r="N7" s="55" t="s">
        <v>55</v>
      </c>
      <c r="O7" s="49" t="s">
        <v>64</v>
      </c>
      <c r="P7" s="39" t="s">
        <v>56</v>
      </c>
      <c r="Q7" s="43" t="s">
        <v>7</v>
      </c>
    </row>
    <row r="8" spans="1:21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8173809850</v>
      </c>
      <c r="H8" s="32">
        <f>+H9+H14+H20+H23</f>
        <v>11190150</v>
      </c>
      <c r="I8" s="32">
        <f>+I9+I14+I20+I23</f>
        <v>8091157625.9200001</v>
      </c>
      <c r="J8" s="30">
        <f t="shared" ref="J8:J28" si="0">+I8/G8</f>
        <v>0.98988816407565439</v>
      </c>
      <c r="K8" s="32">
        <f>+K9+K14+K20+K23</f>
        <v>8091157625.9200001</v>
      </c>
      <c r="L8" s="41">
        <f t="shared" ref="L8:L28" si="1">+K8/G8</f>
        <v>0.98988816407565439</v>
      </c>
      <c r="M8" s="56">
        <f>+M9+M14+M20+M23</f>
        <v>8076337243.9200001</v>
      </c>
      <c r="N8" s="22">
        <f t="shared" ref="N8:N28" si="2">+M8/G8</f>
        <v>0.98807500934463266</v>
      </c>
      <c r="O8" s="50">
        <f>+O9+O14+O20+O23</f>
        <v>8060554878.5500002</v>
      </c>
      <c r="P8" s="62">
        <f>+O8/G8</f>
        <v>0.98614416367295354</v>
      </c>
      <c r="Q8" s="44">
        <f>+Q9+Q14+Q20+Q23</f>
        <v>113254971.45</v>
      </c>
    </row>
    <row r="9" spans="1:21" ht="27" customHeight="1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7809000000</v>
      </c>
      <c r="H9" s="33">
        <f>+H10</f>
        <v>0</v>
      </c>
      <c r="I9" s="33">
        <f>+I10</f>
        <v>7748254232</v>
      </c>
      <c r="J9" s="31">
        <f t="shared" si="0"/>
        <v>0.99222105672941474</v>
      </c>
      <c r="K9" s="33">
        <f>+K10</f>
        <v>7748254232</v>
      </c>
      <c r="L9" s="40">
        <f t="shared" si="1"/>
        <v>0.99222105672941474</v>
      </c>
      <c r="M9" s="57">
        <f>+M10</f>
        <v>7748254232</v>
      </c>
      <c r="N9" s="21">
        <f t="shared" si="2"/>
        <v>0.99222105672941474</v>
      </c>
      <c r="O9" s="51">
        <f>+O10</f>
        <v>7748254232</v>
      </c>
      <c r="P9" s="40">
        <f t="shared" ref="P9:P28" si="3">+O9/G9</f>
        <v>0.99222105672941474</v>
      </c>
      <c r="Q9" s="45">
        <f>+Q10</f>
        <v>60745768</v>
      </c>
    </row>
    <row r="10" spans="1:21" ht="27" customHeight="1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7809000000</v>
      </c>
      <c r="H10" s="34">
        <v>0</v>
      </c>
      <c r="I10" s="34">
        <f>+I11+I12+I13</f>
        <v>7748254232</v>
      </c>
      <c r="J10" s="30">
        <f t="shared" si="0"/>
        <v>0.99222105672941474</v>
      </c>
      <c r="K10" s="34">
        <f>+K11+K12+K13</f>
        <v>7748254232</v>
      </c>
      <c r="L10" s="41">
        <f t="shared" si="1"/>
        <v>0.99222105672941474</v>
      </c>
      <c r="M10" s="58">
        <f>+M11+M12+M13</f>
        <v>7748254232</v>
      </c>
      <c r="N10" s="22">
        <f t="shared" si="2"/>
        <v>0.99222105672941474</v>
      </c>
      <c r="O10" s="52">
        <f>+O11+O12+O13</f>
        <v>7748254232</v>
      </c>
      <c r="P10" s="41">
        <f t="shared" si="3"/>
        <v>0.99222105672941474</v>
      </c>
      <c r="Q10" s="46">
        <f>+Q11+Q12+Q13</f>
        <v>60745768</v>
      </c>
    </row>
    <row r="11" spans="1:21" ht="27" customHeight="1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5178000000</v>
      </c>
      <c r="H11" s="35">
        <v>0</v>
      </c>
      <c r="I11" s="35">
        <v>5158518213</v>
      </c>
      <c r="J11" s="29">
        <f t="shared" si="0"/>
        <v>0.99623758458864431</v>
      </c>
      <c r="K11" s="35">
        <v>5158518213</v>
      </c>
      <c r="L11" s="42">
        <f t="shared" si="1"/>
        <v>0.99623758458864431</v>
      </c>
      <c r="M11" s="35">
        <v>5158518213</v>
      </c>
      <c r="N11" s="23">
        <f t="shared" si="2"/>
        <v>0.99623758458864431</v>
      </c>
      <c r="O11" s="35">
        <v>5158518213</v>
      </c>
      <c r="P11" s="42">
        <f t="shared" si="3"/>
        <v>0.99623758458864431</v>
      </c>
      <c r="Q11" s="47">
        <f>+G11-O11</f>
        <v>19481787</v>
      </c>
    </row>
    <row r="12" spans="1:21" ht="27" customHeight="1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1868000000</v>
      </c>
      <c r="H12" s="35">
        <v>0</v>
      </c>
      <c r="I12" s="35">
        <v>1847352665</v>
      </c>
      <c r="J12" s="29">
        <f t="shared" si="0"/>
        <v>0.98894682280513924</v>
      </c>
      <c r="K12" s="35">
        <v>1847352665</v>
      </c>
      <c r="L12" s="42">
        <f t="shared" si="1"/>
        <v>0.98894682280513924</v>
      </c>
      <c r="M12" s="35">
        <v>1847352665</v>
      </c>
      <c r="N12" s="23">
        <f t="shared" si="2"/>
        <v>0.98894682280513924</v>
      </c>
      <c r="O12" s="35">
        <v>1847352665</v>
      </c>
      <c r="P12" s="42">
        <f t="shared" si="3"/>
        <v>0.98894682280513924</v>
      </c>
      <c r="Q12" s="47">
        <f>+G12-O12</f>
        <v>20647335</v>
      </c>
      <c r="U12" s="1" t="s">
        <v>69</v>
      </c>
    </row>
    <row r="13" spans="1:21" ht="27" customHeight="1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763000000</v>
      </c>
      <c r="H13" s="35">
        <v>0</v>
      </c>
      <c r="I13" s="35">
        <v>742383354</v>
      </c>
      <c r="J13" s="29">
        <f t="shared" si="0"/>
        <v>0.97297949410222806</v>
      </c>
      <c r="K13" s="35">
        <v>742383354</v>
      </c>
      <c r="L13" s="42">
        <f t="shared" si="1"/>
        <v>0.97297949410222806</v>
      </c>
      <c r="M13" s="35">
        <v>742383354</v>
      </c>
      <c r="N13" s="23">
        <f t="shared" si="2"/>
        <v>0.97297949410222806</v>
      </c>
      <c r="O13" s="35">
        <v>742383354</v>
      </c>
      <c r="P13" s="42">
        <f t="shared" si="3"/>
        <v>0.97297949410222806</v>
      </c>
      <c r="Q13" s="47">
        <f>+G13-O13</f>
        <v>20616646</v>
      </c>
    </row>
    <row r="14" spans="1:21" ht="27" customHeight="1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0</v>
      </c>
      <c r="I14" s="33">
        <f>+I17+I15</f>
        <v>317628876.92000002</v>
      </c>
      <c r="J14" s="31">
        <f t="shared" si="0"/>
        <v>0.9957018085266458</v>
      </c>
      <c r="K14" s="33">
        <f>+K17+K15</f>
        <v>317628876.92000002</v>
      </c>
      <c r="L14" s="40">
        <f t="shared" si="1"/>
        <v>0.9957018085266458</v>
      </c>
      <c r="M14" s="57">
        <f>+M17+M15</f>
        <v>302808494.92000002</v>
      </c>
      <c r="N14" s="21">
        <f t="shared" si="2"/>
        <v>0.94924293078369915</v>
      </c>
      <c r="O14" s="51">
        <f>+O17+O15</f>
        <v>287026129.54999995</v>
      </c>
      <c r="P14" s="40">
        <f>+O14/G14</f>
        <v>0.89976843119122241</v>
      </c>
      <c r="Q14" s="45">
        <f>+Q17+Q15</f>
        <v>31973870.449999999</v>
      </c>
      <c r="R14" s="24"/>
      <c r="S14" s="26"/>
    </row>
    <row r="15" spans="1:21" ht="27" customHeight="1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30883332</v>
      </c>
      <c r="H15" s="34">
        <f>+H16</f>
        <v>0</v>
      </c>
      <c r="I15" s="34">
        <f>+I16</f>
        <v>30883332</v>
      </c>
      <c r="J15" s="30">
        <f t="shared" si="0"/>
        <v>1</v>
      </c>
      <c r="K15" s="34">
        <f>+K16</f>
        <v>30883332</v>
      </c>
      <c r="L15" s="41">
        <f t="shared" si="1"/>
        <v>1</v>
      </c>
      <c r="M15" s="58">
        <f>+M16</f>
        <v>30883332</v>
      </c>
      <c r="N15" s="22">
        <f t="shared" si="2"/>
        <v>1</v>
      </c>
      <c r="O15" s="52">
        <f>+O16</f>
        <v>30883332</v>
      </c>
      <c r="P15" s="41">
        <f t="shared" si="3"/>
        <v>1</v>
      </c>
      <c r="Q15" s="46">
        <f>+Q16</f>
        <v>0</v>
      </c>
    </row>
    <row r="16" spans="1:21" ht="27" customHeight="1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30883332</v>
      </c>
      <c r="H16" s="35">
        <v>0</v>
      </c>
      <c r="I16" s="35">
        <v>30883332</v>
      </c>
      <c r="J16" s="29">
        <f t="shared" si="0"/>
        <v>1</v>
      </c>
      <c r="K16" s="35">
        <v>30883332</v>
      </c>
      <c r="L16" s="42">
        <f t="shared" si="1"/>
        <v>1</v>
      </c>
      <c r="M16" s="59">
        <v>30883332</v>
      </c>
      <c r="N16" s="23">
        <f t="shared" si="2"/>
        <v>1</v>
      </c>
      <c r="O16" s="53">
        <v>30883332</v>
      </c>
      <c r="P16" s="42">
        <f t="shared" si="3"/>
        <v>1</v>
      </c>
      <c r="Q16" s="47">
        <f>+G16-O16</f>
        <v>0</v>
      </c>
    </row>
    <row r="17" spans="2:17" ht="27" customHeight="1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288116668</v>
      </c>
      <c r="H17" s="34">
        <v>0</v>
      </c>
      <c r="I17" s="34">
        <f>+I18+I19</f>
        <v>286745544.92000002</v>
      </c>
      <c r="J17" s="30">
        <f t="shared" si="0"/>
        <v>0.99524108379595733</v>
      </c>
      <c r="K17" s="34">
        <f>+K18+K19</f>
        <v>286745544.92000002</v>
      </c>
      <c r="L17" s="41">
        <f t="shared" si="1"/>
        <v>0.99524108379595733</v>
      </c>
      <c r="M17" s="58">
        <f>+M18+M19</f>
        <v>271925162.92000002</v>
      </c>
      <c r="N17" s="22">
        <f t="shared" si="2"/>
        <v>0.94380226179764104</v>
      </c>
      <c r="O17" s="52">
        <f>+O18+O19</f>
        <v>256142797.54999998</v>
      </c>
      <c r="P17" s="41">
        <f t="shared" si="3"/>
        <v>0.88902457233053933</v>
      </c>
      <c r="Q17" s="46">
        <f>+Q18+Q19</f>
        <v>31973870.449999999</v>
      </c>
    </row>
    <row r="18" spans="2:17" ht="27" customHeight="1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24835690.550000001</v>
      </c>
      <c r="H18" s="35">
        <v>0</v>
      </c>
      <c r="I18" s="35">
        <f>24761357-(0.93)</f>
        <v>24761356.07</v>
      </c>
      <c r="J18" s="29">
        <f t="shared" si="0"/>
        <v>0.99700694933968725</v>
      </c>
      <c r="K18" s="35">
        <f>24761357-(0.93)</f>
        <v>24761356.07</v>
      </c>
      <c r="L18" s="42">
        <f t="shared" si="1"/>
        <v>0.99700694933968725</v>
      </c>
      <c r="M18" s="59">
        <v>20235905.07</v>
      </c>
      <c r="N18" s="23">
        <f t="shared" si="2"/>
        <v>0.81479131934183324</v>
      </c>
      <c r="O18" s="59">
        <v>20235905.07</v>
      </c>
      <c r="P18" s="42">
        <f t="shared" si="3"/>
        <v>0.81479131934183324</v>
      </c>
      <c r="Q18" s="59">
        <f>+G18-O18</f>
        <v>4599785.4800000004</v>
      </c>
    </row>
    <row r="19" spans="2:17" ht="27" customHeight="1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263280977.44999999</v>
      </c>
      <c r="H19" s="35">
        <v>0</v>
      </c>
      <c r="I19" s="35">
        <f>263160100.45-(338129.5+10+837772.1)</f>
        <v>261984188.84999999</v>
      </c>
      <c r="J19" s="29">
        <f t="shared" si="0"/>
        <v>0.99507450704353961</v>
      </c>
      <c r="K19" s="35">
        <f>263160100.45-(338129.5+10+837772.1)</f>
        <v>261984188.84999999</v>
      </c>
      <c r="L19" s="42">
        <f t="shared" si="1"/>
        <v>0.99507450704353961</v>
      </c>
      <c r="M19" s="59">
        <v>251689257.84999999</v>
      </c>
      <c r="N19" s="23">
        <f t="shared" si="2"/>
        <v>0.9559720580185046</v>
      </c>
      <c r="O19" s="59">
        <v>235906892.47999999</v>
      </c>
      <c r="P19" s="42">
        <f t="shared" si="3"/>
        <v>0.89602710672403729</v>
      </c>
      <c r="Q19" s="59">
        <f>+G19-O19</f>
        <v>27374084.969999999</v>
      </c>
    </row>
    <row r="20" spans="2:17" ht="27" customHeight="1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0</v>
      </c>
      <c r="I20" s="33">
        <f>+I21</f>
        <v>6472339</v>
      </c>
      <c r="J20" s="31">
        <f t="shared" si="0"/>
        <v>0.25889356000000002</v>
      </c>
      <c r="K20" s="33">
        <f t="shared" ref="K20:O21" si="4">+K21</f>
        <v>6472339</v>
      </c>
      <c r="L20" s="40">
        <f t="shared" si="1"/>
        <v>0.25889356000000002</v>
      </c>
      <c r="M20" s="57">
        <f>+M21</f>
        <v>6472339</v>
      </c>
      <c r="N20" s="21">
        <f t="shared" si="2"/>
        <v>0.25889356000000002</v>
      </c>
      <c r="O20" s="51">
        <f t="shared" si="4"/>
        <v>6472339</v>
      </c>
      <c r="P20" s="40">
        <f t="shared" si="3"/>
        <v>0.25889356000000002</v>
      </c>
      <c r="Q20" s="45">
        <f>+Q21</f>
        <v>18527661</v>
      </c>
    </row>
    <row r="21" spans="2:17" ht="27" customHeight="1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v>0</v>
      </c>
      <c r="I21" s="34">
        <f>+I22</f>
        <v>6472339</v>
      </c>
      <c r="J21" s="30">
        <f t="shared" si="0"/>
        <v>0.25889356000000002</v>
      </c>
      <c r="K21" s="34">
        <f>+K22</f>
        <v>6472339</v>
      </c>
      <c r="L21" s="41">
        <f t="shared" si="1"/>
        <v>0.25889356000000002</v>
      </c>
      <c r="M21" s="58">
        <f t="shared" si="4"/>
        <v>6472339</v>
      </c>
      <c r="N21" s="22">
        <f t="shared" si="2"/>
        <v>0.25889356000000002</v>
      </c>
      <c r="O21" s="52">
        <f t="shared" si="4"/>
        <v>6472339</v>
      </c>
      <c r="P21" s="41">
        <f t="shared" si="3"/>
        <v>0.25889356000000002</v>
      </c>
      <c r="Q21" s="46">
        <f>+Q22</f>
        <v>18527661</v>
      </c>
    </row>
    <row r="22" spans="2:17" ht="27" customHeight="1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0</v>
      </c>
      <c r="I22" s="35">
        <v>6472339</v>
      </c>
      <c r="J22" s="29">
        <f t="shared" si="0"/>
        <v>0.25889356000000002</v>
      </c>
      <c r="K22" s="35">
        <v>6472339</v>
      </c>
      <c r="L22" s="42">
        <f t="shared" si="1"/>
        <v>0.25889356000000002</v>
      </c>
      <c r="M22" s="59">
        <v>6472339</v>
      </c>
      <c r="N22" s="23">
        <f t="shared" si="2"/>
        <v>0.25889356000000002</v>
      </c>
      <c r="O22" s="53">
        <v>6472339</v>
      </c>
      <c r="P22" s="42">
        <f t="shared" si="3"/>
        <v>0.25889356000000002</v>
      </c>
      <c r="Q22" s="47">
        <f>+G22-O22</f>
        <v>18527661</v>
      </c>
    </row>
    <row r="23" spans="2:17" ht="39.75" customHeight="1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20809850</v>
      </c>
      <c r="H23" s="33">
        <f>+H24+H26+H27</f>
        <v>11190150</v>
      </c>
      <c r="I23" s="33">
        <f>+I24+I26+I27</f>
        <v>18802178</v>
      </c>
      <c r="J23" s="31">
        <f t="shared" si="0"/>
        <v>0.90352299512009937</v>
      </c>
      <c r="K23" s="33">
        <f>+K24+K26+K27</f>
        <v>18802178</v>
      </c>
      <c r="L23" s="40">
        <f t="shared" si="1"/>
        <v>0.90352299512009937</v>
      </c>
      <c r="M23" s="57">
        <f>+M24+M26+M27</f>
        <v>18802178</v>
      </c>
      <c r="N23" s="21">
        <f t="shared" si="2"/>
        <v>0.90352299512009937</v>
      </c>
      <c r="O23" s="51">
        <f>+O24+O26+O27</f>
        <v>18802178</v>
      </c>
      <c r="P23" s="40">
        <f t="shared" si="3"/>
        <v>0.90352299512009937</v>
      </c>
      <c r="Q23" s="45">
        <f>+Q24+Q26+Q27</f>
        <v>2007672</v>
      </c>
    </row>
    <row r="24" spans="2:17" ht="27" customHeight="1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4809850</v>
      </c>
      <c r="H24" s="34">
        <f>+H25</f>
        <v>3190150</v>
      </c>
      <c r="I24" s="34">
        <f>+I25</f>
        <v>4809850</v>
      </c>
      <c r="J24" s="30">
        <f t="shared" si="0"/>
        <v>1</v>
      </c>
      <c r="K24" s="34">
        <f>+K25</f>
        <v>4809850</v>
      </c>
      <c r="L24" s="41">
        <f t="shared" si="1"/>
        <v>1</v>
      </c>
      <c r="M24" s="58">
        <f>+M25</f>
        <v>4809850</v>
      </c>
      <c r="N24" s="22">
        <f t="shared" si="2"/>
        <v>1</v>
      </c>
      <c r="O24" s="52">
        <f>+O25</f>
        <v>4809850</v>
      </c>
      <c r="P24" s="41">
        <f t="shared" si="3"/>
        <v>1</v>
      </c>
      <c r="Q24" s="46">
        <f>+Q25</f>
        <v>0</v>
      </c>
    </row>
    <row r="25" spans="2:17" ht="27" customHeight="1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4809850</v>
      </c>
      <c r="H25" s="35">
        <v>3190150</v>
      </c>
      <c r="I25" s="35">
        <v>4809850</v>
      </c>
      <c r="J25" s="29">
        <f t="shared" si="0"/>
        <v>1</v>
      </c>
      <c r="K25" s="35">
        <v>4809850</v>
      </c>
      <c r="L25" s="42">
        <f t="shared" si="1"/>
        <v>1</v>
      </c>
      <c r="M25" s="59">
        <v>4809850</v>
      </c>
      <c r="N25" s="23">
        <f t="shared" si="2"/>
        <v>1</v>
      </c>
      <c r="O25" s="53">
        <v>4809850</v>
      </c>
      <c r="P25" s="42">
        <f t="shared" si="3"/>
        <v>1</v>
      </c>
      <c r="Q25" s="47">
        <f>+G25-O25</f>
        <v>0</v>
      </c>
    </row>
    <row r="26" spans="2:17" ht="27" customHeight="1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0</v>
      </c>
      <c r="H26" s="34">
        <v>8000000</v>
      </c>
      <c r="I26" s="34">
        <v>0</v>
      </c>
      <c r="J26" s="30" t="e">
        <f t="shared" si="0"/>
        <v>#DIV/0!</v>
      </c>
      <c r="K26" s="34">
        <v>0</v>
      </c>
      <c r="L26" s="41" t="e">
        <f t="shared" si="1"/>
        <v>#DIV/0!</v>
      </c>
      <c r="M26" s="58">
        <v>0</v>
      </c>
      <c r="N26" s="22" t="e">
        <f t="shared" si="2"/>
        <v>#DIV/0!</v>
      </c>
      <c r="O26" s="52">
        <v>0</v>
      </c>
      <c r="P26" s="41" t="e">
        <f t="shared" si="3"/>
        <v>#DIV/0!</v>
      </c>
      <c r="Q26" s="46">
        <v>0</v>
      </c>
    </row>
    <row r="27" spans="2:17" ht="27" customHeight="1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0"/>
        <v>0.87452050000000003</v>
      </c>
      <c r="K27" s="34">
        <f>+K28</f>
        <v>13992328</v>
      </c>
      <c r="L27" s="41">
        <f t="shared" si="1"/>
        <v>0.87452050000000003</v>
      </c>
      <c r="M27" s="58">
        <f>+M28</f>
        <v>13992328</v>
      </c>
      <c r="N27" s="22">
        <f t="shared" si="2"/>
        <v>0.87452050000000003</v>
      </c>
      <c r="O27" s="52">
        <f>+O28</f>
        <v>13992328</v>
      </c>
      <c r="P27" s="41">
        <f t="shared" si="3"/>
        <v>0.87452050000000003</v>
      </c>
      <c r="Q27" s="46">
        <f>+Q28</f>
        <v>2007672</v>
      </c>
    </row>
    <row r="28" spans="2:17" ht="27" customHeight="1" thickBot="1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v>13992328</v>
      </c>
      <c r="J28" s="64">
        <f t="shared" si="0"/>
        <v>0.87452050000000003</v>
      </c>
      <c r="K28" s="36">
        <v>13992328</v>
      </c>
      <c r="L28" s="63">
        <f t="shared" si="1"/>
        <v>0.87452050000000003</v>
      </c>
      <c r="M28" s="60">
        <v>13992328</v>
      </c>
      <c r="N28" s="38">
        <f t="shared" si="2"/>
        <v>0.87452050000000003</v>
      </c>
      <c r="O28" s="54">
        <v>13992328</v>
      </c>
      <c r="P28" s="63">
        <f t="shared" si="3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37"/>
      <c r="S56" s="37"/>
    </row>
    <row r="57" spans="1:19" ht="19.5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37"/>
      <c r="S57" s="37"/>
    </row>
    <row r="58" spans="1:19" ht="19.5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37"/>
      <c r="S58" s="37"/>
    </row>
    <row r="59" spans="1:19" ht="19.5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37"/>
      <c r="S59" s="37"/>
    </row>
    <row r="60" spans="1:19" ht="19.5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37"/>
      <c r="S60" s="37"/>
    </row>
    <row r="61" spans="1:19" ht="19.5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37"/>
      <c r="S61" s="37"/>
    </row>
    <row r="62" spans="1:19" ht="19.5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37"/>
      <c r="S62" s="37"/>
    </row>
    <row r="63" spans="1:19" ht="19.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37"/>
      <c r="S63" s="37"/>
    </row>
    <row r="64" spans="1:19" ht="19.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37"/>
      <c r="S64" s="37"/>
    </row>
    <row r="65" spans="1:19" ht="19.5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37"/>
      <c r="S65" s="37"/>
    </row>
    <row r="66" spans="1:19" ht="19.5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37"/>
      <c r="S66" s="37"/>
    </row>
    <row r="67" spans="1:19" ht="19.5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37"/>
      <c r="S67" s="37"/>
    </row>
    <row r="68" spans="1:19" ht="19.5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37"/>
      <c r="S68" s="37"/>
    </row>
    <row r="69" spans="1:19" ht="19.5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37"/>
      <c r="S69" s="37"/>
    </row>
    <row r="70" spans="1:19" ht="19.5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C949-BC70-47B1-AFD9-9714758DCD53}">
  <sheetPr>
    <tabColor rgb="FF92D050"/>
    <pageSetUpPr fitToPage="1"/>
  </sheetPr>
  <dimension ref="A1:S13"/>
  <sheetViews>
    <sheetView showGridLines="0" zoomScale="70" zoomScaleNormal="70" zoomScaleSheetLayoutView="70" workbookViewId="0">
      <selection activeCell="F31" sqref="F31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68"/>
      <c r="G2" s="68"/>
      <c r="H2" s="68"/>
      <c r="I2" s="68"/>
      <c r="J2" s="68"/>
      <c r="K2" s="68"/>
      <c r="L2" s="68"/>
      <c r="M2" s="68"/>
      <c r="N2" s="68"/>
      <c r="O2" s="68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69" t="s">
        <v>70</v>
      </c>
      <c r="G3" s="69"/>
      <c r="H3" s="69"/>
      <c r="I3" s="69"/>
      <c r="J3" s="69"/>
      <c r="K3" s="69"/>
      <c r="L3" s="69"/>
      <c r="M3" s="69"/>
      <c r="N3" s="69"/>
      <c r="O3" s="69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9" t="s">
        <v>71</v>
      </c>
      <c r="G4" s="69"/>
      <c r="H4" s="69"/>
      <c r="I4" s="69"/>
      <c r="J4" s="69"/>
      <c r="K4" s="69"/>
      <c r="L4" s="69"/>
      <c r="M4" s="69"/>
      <c r="N4" s="69"/>
      <c r="O4" s="69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6.5" thickBot="1">
      <c r="A6" s="18"/>
      <c r="B6" s="16"/>
      <c r="C6" s="16"/>
      <c r="D6" s="16"/>
      <c r="E6" s="16"/>
      <c r="G6" s="66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61</v>
      </c>
      <c r="I7" s="20" t="s">
        <v>59</v>
      </c>
      <c r="J7" s="28" t="s">
        <v>60</v>
      </c>
      <c r="K7" s="20" t="s">
        <v>62</v>
      </c>
      <c r="L7" s="39" t="s">
        <v>54</v>
      </c>
      <c r="M7" s="19" t="s">
        <v>63</v>
      </c>
      <c r="N7" s="55" t="s">
        <v>55</v>
      </c>
      <c r="O7" s="49" t="s">
        <v>64</v>
      </c>
      <c r="P7" s="39" t="s">
        <v>56</v>
      </c>
      <c r="Q7" s="43" t="s">
        <v>7</v>
      </c>
    </row>
    <row r="8" spans="1:19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G9</f>
        <v>14820382</v>
      </c>
      <c r="H8" s="32">
        <f>H9</f>
        <v>0</v>
      </c>
      <c r="I8" s="32">
        <f>I9</f>
        <v>14820382</v>
      </c>
      <c r="J8" s="30">
        <f>+I8/G8</f>
        <v>1</v>
      </c>
      <c r="K8" s="32">
        <f>K9</f>
        <v>14820382</v>
      </c>
      <c r="L8" s="41">
        <f>+K8/G8</f>
        <v>1</v>
      </c>
      <c r="M8" s="32">
        <f>M9</f>
        <v>0</v>
      </c>
      <c r="N8" s="22">
        <f>+M8/G8</f>
        <v>0</v>
      </c>
      <c r="O8" s="32">
        <f>O9</f>
        <v>0</v>
      </c>
      <c r="P8" s="62">
        <f>+O8/G8</f>
        <v>0</v>
      </c>
      <c r="Q8" s="32">
        <f>Q9</f>
        <v>14820382</v>
      </c>
    </row>
    <row r="9" spans="1:19" ht="27" customHeight="1">
      <c r="B9" s="5" t="s">
        <v>22</v>
      </c>
      <c r="C9" s="6" t="s">
        <v>9</v>
      </c>
      <c r="D9" s="6">
        <v>10</v>
      </c>
      <c r="E9" s="6" t="s">
        <v>10</v>
      </c>
      <c r="F9" s="7" t="s">
        <v>23</v>
      </c>
      <c r="G9" s="33">
        <f>+G10</f>
        <v>14820382</v>
      </c>
      <c r="H9" s="33">
        <f>+H10</f>
        <v>0</v>
      </c>
      <c r="I9" s="33">
        <f>+I10</f>
        <v>14820382</v>
      </c>
      <c r="J9" s="31">
        <f>+I9/G9</f>
        <v>1</v>
      </c>
      <c r="K9" s="33">
        <f>+K10</f>
        <v>14820382</v>
      </c>
      <c r="L9" s="40">
        <f>+K9/G9</f>
        <v>1</v>
      </c>
      <c r="M9" s="33">
        <f>+M10</f>
        <v>0</v>
      </c>
      <c r="N9" s="21">
        <f>+M9/G9</f>
        <v>0</v>
      </c>
      <c r="O9" s="33">
        <f>+O10</f>
        <v>0</v>
      </c>
      <c r="P9" s="40">
        <f>+O9/G9</f>
        <v>0</v>
      </c>
      <c r="Q9" s="33">
        <f>+Q10</f>
        <v>14820382</v>
      </c>
      <c r="R9" s="24"/>
      <c r="S9" s="26"/>
    </row>
    <row r="10" spans="1:19" ht="27" customHeight="1">
      <c r="B10" s="8" t="s">
        <v>24</v>
      </c>
      <c r="C10" s="9" t="s">
        <v>9</v>
      </c>
      <c r="D10" s="9">
        <v>10</v>
      </c>
      <c r="E10" s="9" t="s">
        <v>10</v>
      </c>
      <c r="F10" s="10" t="s">
        <v>25</v>
      </c>
      <c r="G10" s="34">
        <f>+G11+G12</f>
        <v>14820382</v>
      </c>
      <c r="H10" s="34">
        <v>0</v>
      </c>
      <c r="I10" s="34">
        <f>+I11+I12</f>
        <v>14820382</v>
      </c>
      <c r="J10" s="30">
        <f>+I10/G10</f>
        <v>1</v>
      </c>
      <c r="K10" s="34">
        <f>+K11+K12</f>
        <v>14820382</v>
      </c>
      <c r="L10" s="41">
        <f>+K10/G10</f>
        <v>1</v>
      </c>
      <c r="M10" s="58">
        <f>+M11+M12</f>
        <v>0</v>
      </c>
      <c r="N10" s="22">
        <f>+M10/G10</f>
        <v>0</v>
      </c>
      <c r="O10" s="52">
        <f>+O11+O12</f>
        <v>0</v>
      </c>
      <c r="P10" s="41">
        <f>+O10/G10</f>
        <v>0</v>
      </c>
      <c r="Q10" s="46">
        <f>+Q11+Q12</f>
        <v>14820382</v>
      </c>
    </row>
    <row r="11" spans="1:19" ht="27" customHeight="1">
      <c r="B11" s="11" t="s">
        <v>26</v>
      </c>
      <c r="C11" s="12" t="s">
        <v>9</v>
      </c>
      <c r="D11" s="12">
        <v>10</v>
      </c>
      <c r="E11" s="12" t="s">
        <v>10</v>
      </c>
      <c r="F11" s="13" t="s">
        <v>27</v>
      </c>
      <c r="G11" s="35">
        <f>3439100+1086351</f>
        <v>4525451</v>
      </c>
      <c r="H11" s="35">
        <v>0</v>
      </c>
      <c r="I11" s="35">
        <f>3439100+1086351</f>
        <v>4525451</v>
      </c>
      <c r="J11" s="29">
        <f>+I11/G11</f>
        <v>1</v>
      </c>
      <c r="K11" s="35">
        <f>3439100+1086351</f>
        <v>4525451</v>
      </c>
      <c r="L11" s="42">
        <f>+K11/G11</f>
        <v>1</v>
      </c>
      <c r="M11" s="59">
        <v>0</v>
      </c>
      <c r="N11" s="23">
        <f>+M11/G11</f>
        <v>0</v>
      </c>
      <c r="O11" s="59">
        <v>0</v>
      </c>
      <c r="P11" s="42">
        <f>+O11/G11</f>
        <v>0</v>
      </c>
      <c r="Q11" s="59">
        <f>+G11-O11</f>
        <v>4525451</v>
      </c>
    </row>
    <row r="12" spans="1:19" ht="27" customHeight="1" thickBot="1">
      <c r="B12" s="14" t="s">
        <v>28</v>
      </c>
      <c r="C12" s="15" t="s">
        <v>9</v>
      </c>
      <c r="D12" s="15">
        <v>10</v>
      </c>
      <c r="E12" s="15" t="s">
        <v>10</v>
      </c>
      <c r="F12" s="67" t="s">
        <v>29</v>
      </c>
      <c r="G12" s="36">
        <f>16400+10278531</f>
        <v>10294931</v>
      </c>
      <c r="H12" s="36">
        <v>0</v>
      </c>
      <c r="I12" s="36">
        <f>16400+10278531</f>
        <v>10294931</v>
      </c>
      <c r="J12" s="64">
        <f>+I12/G12</f>
        <v>1</v>
      </c>
      <c r="K12" s="36">
        <f>16400+10278531</f>
        <v>10294931</v>
      </c>
      <c r="L12" s="63">
        <f>+K12/G12</f>
        <v>1</v>
      </c>
      <c r="M12" s="60">
        <v>0</v>
      </c>
      <c r="N12" s="38">
        <f>+M12/G12</f>
        <v>0</v>
      </c>
      <c r="O12" s="54">
        <v>0</v>
      </c>
      <c r="P12" s="63">
        <f>+O12/G12</f>
        <v>0</v>
      </c>
      <c r="Q12" s="48">
        <f>+G12-O12</f>
        <v>10294931</v>
      </c>
    </row>
    <row r="13" spans="1:19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A13" zoomScale="85" zoomScaleNormal="85" zoomScaleSheetLayoutView="70" workbookViewId="0">
      <selection activeCell="B7" sqref="B7:P28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68"/>
      <c r="G2" s="68"/>
      <c r="H2" s="68"/>
      <c r="I2" s="68"/>
      <c r="J2" s="68"/>
      <c r="K2" s="68"/>
      <c r="L2" s="68"/>
      <c r="M2" s="68"/>
      <c r="N2" s="68"/>
      <c r="O2" s="68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69" t="s">
        <v>53</v>
      </c>
      <c r="G3" s="69"/>
      <c r="H3" s="69"/>
      <c r="I3" s="69"/>
      <c r="J3" s="69"/>
      <c r="K3" s="69"/>
      <c r="L3" s="69"/>
      <c r="M3" s="69"/>
      <c r="N3" s="69"/>
      <c r="O3" s="69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9" t="s">
        <v>65</v>
      </c>
      <c r="G4" s="69"/>
      <c r="H4" s="69"/>
      <c r="I4" s="69"/>
      <c r="J4" s="69"/>
      <c r="K4" s="69"/>
      <c r="L4" s="69"/>
      <c r="M4" s="69"/>
      <c r="N4" s="69"/>
      <c r="O4" s="69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61</v>
      </c>
      <c r="I7" s="20" t="s">
        <v>59</v>
      </c>
      <c r="J7" s="28" t="s">
        <v>60</v>
      </c>
      <c r="K7" s="20" t="s">
        <v>62</v>
      </c>
      <c r="L7" s="39" t="s">
        <v>54</v>
      </c>
      <c r="M7" s="19" t="s">
        <v>63</v>
      </c>
      <c r="N7" s="55" t="s">
        <v>55</v>
      </c>
      <c r="O7" s="49" t="s">
        <v>64</v>
      </c>
      <c r="P7" s="39" t="s">
        <v>67</v>
      </c>
      <c r="Q7" s="43" t="s">
        <v>7</v>
      </c>
    </row>
    <row r="8" spans="1:19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5">
        <f>+O8/G8</f>
        <v>0.84913576145998781</v>
      </c>
      <c r="Q8" s="44">
        <f>+Q9+Q14+Q20+Q23</f>
        <v>1223633642.45</v>
      </c>
    </row>
    <row r="9" spans="1:19" ht="27" customHeight="1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v>13992328</v>
      </c>
      <c r="J28" s="64">
        <f t="shared" si="3"/>
        <v>0.87452050000000003</v>
      </c>
      <c r="K28" s="36">
        <v>13992328</v>
      </c>
      <c r="L28" s="63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3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70" t="s">
        <v>66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37"/>
      <c r="S56" s="37"/>
    </row>
    <row r="57" spans="1:19" ht="19.5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37"/>
      <c r="S57" s="37"/>
    </row>
    <row r="58" spans="1:19" ht="19.5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37"/>
      <c r="S58" s="37"/>
    </row>
    <row r="59" spans="1:19" ht="19.5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37"/>
      <c r="S59" s="37"/>
    </row>
    <row r="60" spans="1:19" ht="19.5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37"/>
      <c r="S60" s="37"/>
    </row>
    <row r="61" spans="1:19" ht="19.5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37"/>
      <c r="S61" s="37"/>
    </row>
    <row r="62" spans="1:19" ht="19.5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37"/>
      <c r="S62" s="37"/>
    </row>
    <row r="63" spans="1:19" ht="19.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37"/>
      <c r="S63" s="37"/>
    </row>
    <row r="64" spans="1:19" ht="19.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37"/>
      <c r="S64" s="37"/>
    </row>
    <row r="65" spans="1:19" ht="19.5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37"/>
      <c r="S65" s="37"/>
    </row>
    <row r="66" spans="1:19" ht="19.5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37"/>
      <c r="S66" s="37"/>
    </row>
    <row r="67" spans="1:19" ht="19.5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37"/>
      <c r="S67" s="37"/>
    </row>
    <row r="68" spans="1:19" ht="19.5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37"/>
      <c r="S68" s="37"/>
    </row>
    <row r="69" spans="1:19" ht="19.5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37"/>
      <c r="S69" s="37"/>
    </row>
    <row r="70" spans="1:19" ht="19.5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7" sqref="B7:P28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70" zoomScaleNormal="70" workbookViewId="0">
      <selection activeCell="P19" sqref="P19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DICIEMBRE</vt:lpstr>
      <vt:lpstr>RESERVAS</vt:lpstr>
      <vt:lpstr>Copia</vt:lpstr>
      <vt:lpstr>Hoja3</vt:lpstr>
      <vt:lpstr>Hoja1</vt:lpstr>
      <vt:lpstr>Copia!Área_de_impresión</vt:lpstr>
      <vt:lpstr>DICIEMBRE!Área_de_impresión</vt:lpstr>
      <vt:lpstr>RESERVAS!Área_de_impresión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2024-11-08T13:22:46Z</cp:lastPrinted>
  <dcterms:created xsi:type="dcterms:W3CDTF">2022-05-08T18:03:14Z</dcterms:created>
  <dcterms:modified xsi:type="dcterms:W3CDTF">2025-01-14T16:18:38Z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