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garavit_minhacienda_gov_co/Documents/GESTIÓN FINANCIERA/2024/4. INFORMES/4.2 Informes Presupuestales/4.2.2. Informes de Ejecución Vigencia y Rezago Presupuestal/"/>
    </mc:Choice>
  </mc:AlternateContent>
  <xr:revisionPtr revIDLastSave="29" documentId="8_{B642C472-D0D3-453B-80CF-9FE7A81A3FD3}" xr6:coauthVersionLast="47" xr6:coauthVersionMax="47" xr10:uidLastSave="{055CA646-7898-4D7F-A9B2-743EB0048518}"/>
  <bookViews>
    <workbookView xWindow="-120" yWindow="-120" windowWidth="29040" windowHeight="15720" tabRatio="929" xr2:uid="{00000000-000D-0000-FFFF-FFFF00000000}"/>
  </bookViews>
  <sheets>
    <sheet name="OCTUBRE" sheetId="24" r:id="rId1"/>
    <sheet name="Hoja1" sheetId="25" state="hidden" r:id="rId2"/>
  </sheets>
  <definedNames>
    <definedName name="_xlnm.Print_Area" localSheetId="0">OCTUBRE!$A$1:$R$71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24" l="1"/>
  <c r="Q12" i="24"/>
  <c r="Q13" i="24"/>
  <c r="Q16" i="24"/>
  <c r="Q27" i="24" l="1"/>
  <c r="O10" i="24"/>
  <c r="P25" i="24"/>
  <c r="Q26" i="24"/>
  <c r="Q25" i="24"/>
  <c r="H20" i="24"/>
  <c r="H15" i="24"/>
  <c r="H14" i="24"/>
  <c r="H9" i="24"/>
  <c r="H8" i="24"/>
  <c r="H24" i="24"/>
  <c r="H23" i="24"/>
  <c r="Q28" i="24"/>
  <c r="Q22" i="24"/>
  <c r="Q19" i="24"/>
  <c r="Q18" i="24"/>
  <c r="Q17" i="24" s="1"/>
  <c r="Q24" i="24"/>
  <c r="G21" i="24"/>
  <c r="Q10" i="24" l="1"/>
  <c r="Q9" i="24" s="1"/>
  <c r="I17" i="24"/>
  <c r="I10" i="24"/>
  <c r="I9" i="24" s="1"/>
  <c r="Q21" i="24"/>
  <c r="Q20" i="24" s="1"/>
  <c r="P28" i="24"/>
  <c r="N28" i="24"/>
  <c r="L28" i="24"/>
  <c r="J28" i="24"/>
  <c r="O27" i="24"/>
  <c r="M27" i="24"/>
  <c r="K27" i="24"/>
  <c r="G27" i="24"/>
  <c r="J27" i="24" s="1"/>
  <c r="P26" i="24"/>
  <c r="N26" i="24"/>
  <c r="L26" i="24"/>
  <c r="J26" i="24"/>
  <c r="N25" i="24"/>
  <c r="L25" i="24"/>
  <c r="J25" i="24"/>
  <c r="O24" i="24"/>
  <c r="M24" i="24"/>
  <c r="K24" i="24"/>
  <c r="I24" i="24"/>
  <c r="I23" i="24" s="1"/>
  <c r="G24" i="24"/>
  <c r="G23" i="24" s="1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9" i="24" l="1"/>
  <c r="G14" i="24"/>
  <c r="G8" i="24" s="1"/>
  <c r="O14" i="24"/>
  <c r="K23" i="24"/>
  <c r="L23" i="24" s="1"/>
  <c r="L18" i="24"/>
  <c r="J18" i="24"/>
  <c r="O23" i="24"/>
  <c r="Q23" i="24"/>
  <c r="Q14" i="24"/>
  <c r="Q8" i="24" s="1"/>
  <c r="M23" i="24"/>
  <c r="N23" i="24" s="1"/>
  <c r="L9" i="24"/>
  <c r="N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N20" i="24"/>
  <c r="P20" i="24"/>
  <c r="J21" i="24"/>
  <c r="L21" i="24"/>
  <c r="N21" i="24"/>
  <c r="P21" i="24"/>
  <c r="J23" i="24"/>
  <c r="J24" i="24"/>
  <c r="L24" i="24"/>
  <c r="N24" i="24"/>
  <c r="P24" i="24"/>
  <c r="L27" i="24"/>
  <c r="N27" i="24"/>
  <c r="P27" i="24"/>
  <c r="O8" i="24" l="1"/>
  <c r="P8" i="24" s="1"/>
  <c r="P14" i="24"/>
  <c r="P23" i="24"/>
  <c r="J19" i="24" l="1"/>
  <c r="J17" i="24"/>
  <c r="I14" i="24" l="1"/>
  <c r="L19" i="24"/>
  <c r="K17" i="24"/>
  <c r="K14" i="24" s="1"/>
  <c r="L14" i="24" s="1"/>
  <c r="J14" i="24" l="1"/>
  <c r="I8" i="24"/>
  <c r="K8" i="24"/>
  <c r="L17" i="24"/>
  <c r="N19" i="24"/>
  <c r="M17" i="24"/>
  <c r="N17" i="24" s="1"/>
  <c r="L8" i="24" l="1"/>
  <c r="J8" i="24"/>
  <c r="M14" i="24"/>
  <c r="M8" i="24" s="1"/>
  <c r="N8" i="24" l="1"/>
  <c r="N14" i="24"/>
</calcChain>
</file>

<file path=xl/sharedStrings.xml><?xml version="1.0" encoding="utf-8"?>
<sst xmlns="http://schemas.openxmlformats.org/spreadsheetml/2006/main" count="123" uniqueCount="66">
  <si>
    <t/>
  </si>
  <si>
    <t>RUBRO</t>
  </si>
  <si>
    <t>FUENTE</t>
  </si>
  <si>
    <t>REC</t>
  </si>
  <si>
    <t>SIT</t>
  </si>
  <si>
    <t>DESCRIPCION</t>
  </si>
  <si>
    <t>APR. VIGENTE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</si>
  <si>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</si>
  <si>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</si>
  <si>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</si>
  <si>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</si>
  <si>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</si>
  <si>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</si>
  <si>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</si>
  <si>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</si>
  <si>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</si>
  <si>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</si>
  <si>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</si>
  <si>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</si>
  <si>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</si>
  <si>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</si>
  <si>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</si>
  <si>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</si>
  <si>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</si>
  <si>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</si>
  <si>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</si>
  <si>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</si>
  <si>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</si>
  <si>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</si>
  <si>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</si>
  <si>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</si>
  <si>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</si>
  <si>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</si>
  <si>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</si>
  <si>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</si>
  <si>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</si>
  <si>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</si>
  <si>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</si>
  <si>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</si>
  <si>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</si>
  <si>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</si>
  <si>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</si>
  <si>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</si>
  <si>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</si>
  <si>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</si>
  <si>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</si>
  <si>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</si>
  <si>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</si>
  <si>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</si>
  <si>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</si>
  <si>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</si>
  <si>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</si>
  <si>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</si>
  <si>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</si>
  <si>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</si>
  <si>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</si>
  <si>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</si>
  <si>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</si>
  <si>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</si>
  <si>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</si>
  <si>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</si>
  <si>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APR, BLOQUEADA</t>
  </si>
  <si>
    <t>COMPROMISOS</t>
  </si>
  <si>
    <t>OBLIGACIONES</t>
  </si>
  <si>
    <t>PAGOS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</si>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</sst>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E9912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7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164" fontId="10" fillId="0" borderId="15" xfId="0" applyNumberFormat="1" applyFont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360"/>
      <color rgb="FFBE9912"/>
      <color rgb="FFE1B515"/>
      <color rgb="FFF2D774"/>
      <color rgb="FFFFCD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(OCTUBRE!$G$7,OCTUBRE!$H$7,OCTUBRE!$I$7,OCTUBRE!$K$7,OCTUBRE!$M$7,OCTUBRE!$O$7)</c:f>
              <c:strCache>
                <c:ptCount val="6"/>
                <c:pt idx="0">
                  <c:v>APR. VIGENTE</c:v>
                </c:pt>
                <c:pt idx="1">
                  <c:v>APR, BLOQUEADA</c:v>
                </c:pt>
                <c:pt idx="2">
                  <c:v>CDP</c:v>
                </c:pt>
                <c:pt idx="3">
                  <c:v>COMPROMISOS</c:v>
                </c:pt>
                <c:pt idx="4">
                  <c:v>OBLIGACIONES</c:v>
                </c:pt>
                <c:pt idx="5">
                  <c:v>PAGOS</c:v>
                </c:pt>
              </c:strCache>
            </c:strRef>
          </c:cat>
          <c:val>
            <c:numRef>
              <c:f>(OCTUBRE!$G$8,OCTUBRE!$H$8,OCTUBRE!$I$8,OCTUBRE!$K$8,OCTUBRE!$M$8,OCTUBRE!$O$8)</c:f>
              <c:numCache>
                <c:formatCode>[$-1240A]"$"\ #,##0.00;\-"$"\ #,##0.00</c:formatCode>
                <c:ptCount val="6"/>
                <c:pt idx="0">
                  <c:v>8185000000</c:v>
                </c:pt>
                <c:pt idx="1">
                  <c:v>11190150</c:v>
                </c:pt>
                <c:pt idx="2">
                  <c:v>8129343986.4499998</c:v>
                </c:pt>
                <c:pt idx="3">
                  <c:v>6361726376.4499998</c:v>
                </c:pt>
                <c:pt idx="4">
                  <c:v>6275909475.1499996</c:v>
                </c:pt>
                <c:pt idx="5">
                  <c:v>6275909475.1499996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66733541491655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84B-454E-BBFB-F92F844D811D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49368258227567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4B-454E-BBFB-F92F844D811D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73985700766289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(OCTUBRE!$G$7,OCTUBRE!$I$7,OCTUBRE!$K$7,OCTUBRE!$M$7,OCTUBRE!$O$7)</c15:sqref>
                  </c15:fullRef>
                </c:ext>
              </c:extLst>
              <c:f>(OCTUBRE!$I$7,OCTUBRE!$K$7,OCTUBRE!$M$7,OCTUBRE!$O$7)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(OCTUBRE!$G$8,OCTUBRE!$I$8,OCTUBRE!$K$8,OCTUBRE!$M$8,OCTUBRE!$O$8)</c15:sqref>
                  </c15:fullRef>
                </c:ext>
              </c:extLst>
              <c:f>(OCTUBRE!$I$8,OCTUBRE!$K$8,OCTUBRE!$M$8,OCTUBRE!$O$8)</c:f>
              <c:numCache>
                <c:formatCode>[$-1240A]"$"\ #,##0.00;\-"$"\ #,##0.00</c:formatCode>
                <c:ptCount val="4"/>
                <c:pt idx="0">
                  <c:v>8129343986.4499998</c:v>
                </c:pt>
                <c:pt idx="1">
                  <c:v>6361726376.4499998</c:v>
                </c:pt>
                <c:pt idx="2">
                  <c:v>6275909475.1499996</c:v>
                </c:pt>
                <c:pt idx="3">
                  <c:v>6275909475.1499996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06958232"/>
        <c:axId val="506959408"/>
      </c:barChart>
      <c:catAx>
        <c:axId val="50695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16</xdr:col>
      <xdr:colOff>1077437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797893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71"/>
  <sheetViews>
    <sheetView showGridLines="0" tabSelected="1" zoomScale="70" zoomScaleNormal="70" zoomScaleSheetLayoutView="70" workbookViewId="0">
      <selection activeCell="G8" sqref="G8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64"/>
      <c r="G2" s="64"/>
      <c r="H2" s="64"/>
      <c r="I2" s="64"/>
      <c r="J2" s="64"/>
      <c r="K2" s="64"/>
      <c r="L2" s="64"/>
      <c r="M2" s="64"/>
      <c r="N2" s="64"/>
      <c r="O2" s="64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65" t="s">
        <v>53</v>
      </c>
      <c r="G3" s="65"/>
      <c r="H3" s="65"/>
      <c r="I3" s="65"/>
      <c r="J3" s="65"/>
      <c r="K3" s="65"/>
      <c r="L3" s="65"/>
      <c r="M3" s="65"/>
      <c r="N3" s="65"/>
      <c r="O3" s="65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5" t="s">
        <v>65</v>
      </c>
      <c r="G4" s="65"/>
      <c r="H4" s="65"/>
      <c r="I4" s="65"/>
      <c r="J4" s="65"/>
      <c r="K4" s="65"/>
      <c r="L4" s="65"/>
      <c r="M4" s="65"/>
      <c r="N4" s="65"/>
      <c r="O4" s="65"/>
      <c r="P4" s="17"/>
      <c r="Q4" s="17"/>
    </row>
    <row r="5" spans="1:19" ht="15">
      <c r="A5" s="18"/>
      <c r="B5" s="16"/>
      <c r="C5" s="16"/>
      <c r="D5" s="16"/>
      <c r="E5" s="16"/>
      <c r="F5" s="1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9" ht="15.75" thickBot="1">
      <c r="A6" s="18" t="s">
        <v>0</v>
      </c>
      <c r="B6" s="16" t="s">
        <v>0</v>
      </c>
      <c r="C6" s="16" t="s">
        <v>0</v>
      </c>
      <c r="D6" s="16"/>
      <c r="E6" s="16"/>
      <c r="G6" s="27"/>
      <c r="H6" s="27"/>
      <c r="I6" s="27"/>
      <c r="J6" s="27"/>
      <c r="K6" s="27"/>
      <c r="L6" s="27"/>
      <c r="M6" s="27"/>
      <c r="O6" s="27"/>
    </row>
    <row r="7" spans="1:19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61</v>
      </c>
      <c r="I7" s="20" t="s">
        <v>59</v>
      </c>
      <c r="J7" s="28" t="s">
        <v>60</v>
      </c>
      <c r="K7" s="20" t="s">
        <v>62</v>
      </c>
      <c r="L7" s="39" t="s">
        <v>54</v>
      </c>
      <c r="M7" s="19" t="s">
        <v>63</v>
      </c>
      <c r="N7" s="56" t="s">
        <v>55</v>
      </c>
      <c r="O7" s="50" t="s">
        <v>64</v>
      </c>
      <c r="P7" s="39" t="s">
        <v>56</v>
      </c>
      <c r="Q7" s="44" t="s">
        <v>7</v>
      </c>
    </row>
    <row r="8" spans="1:19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8185000000</v>
      </c>
      <c r="H8" s="32">
        <f>+H9+H14+H20+H23</f>
        <v>11190150</v>
      </c>
      <c r="I8" s="32">
        <f>+I9+I14+I20+I23</f>
        <v>8129343986.4499998</v>
      </c>
      <c r="J8" s="30">
        <f>+I8/G8</f>
        <v>0.99320024269395235</v>
      </c>
      <c r="K8" s="32">
        <f>+K9+K14+K20+K23</f>
        <v>6361726376.4499998</v>
      </c>
      <c r="L8" s="41">
        <f>+K8/G8</f>
        <v>0.77724207409285273</v>
      </c>
      <c r="M8" s="57">
        <f>+M9+M14+M20+M23</f>
        <v>6275909475.1499996</v>
      </c>
      <c r="N8" s="22">
        <f>+M8/G8</f>
        <v>0.76675741907758088</v>
      </c>
      <c r="O8" s="51">
        <f>+O9+O14+O20+O23</f>
        <v>6275909475.1499996</v>
      </c>
      <c r="P8" s="63">
        <f>+O8/G8</f>
        <v>0.76675741907758088</v>
      </c>
      <c r="Q8" s="45">
        <f>+Q9+Q14+Q20+Q23</f>
        <v>1897900374.8499999</v>
      </c>
    </row>
    <row r="9" spans="1:19" ht="27" customHeight="1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6098798683</v>
      </c>
      <c r="L9" s="40">
        <f t="shared" ref="L9:L28" si="0">+K9/G9</f>
        <v>0.78099611768472277</v>
      </c>
      <c r="M9" s="58">
        <f>+M10</f>
        <v>6098798683</v>
      </c>
      <c r="N9" s="21">
        <f t="shared" ref="N9:N28" si="1">+M9/G9</f>
        <v>0.78099611768472277</v>
      </c>
      <c r="O9" s="52">
        <f>+O10</f>
        <v>6098798683</v>
      </c>
      <c r="P9" s="40">
        <f t="shared" ref="P9:P28" si="2">+O9/G9</f>
        <v>0.78099611768472277</v>
      </c>
      <c r="Q9" s="46">
        <f>+Q10</f>
        <v>1710201317</v>
      </c>
    </row>
    <row r="10" spans="1:19" ht="27" customHeight="1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6098798683</v>
      </c>
      <c r="L10" s="41">
        <f t="shared" si="0"/>
        <v>0.78099611768472277</v>
      </c>
      <c r="M10" s="59">
        <f>+M11+M12+M13</f>
        <v>6098798683</v>
      </c>
      <c r="N10" s="22">
        <f t="shared" si="1"/>
        <v>0.78099611768472277</v>
      </c>
      <c r="O10" s="53">
        <f>+O11+O12+O13</f>
        <v>6098798683</v>
      </c>
      <c r="P10" s="41">
        <f t="shared" si="2"/>
        <v>0.78099611768472277</v>
      </c>
      <c r="Q10" s="47">
        <f>+Q11+Q12+Q13</f>
        <v>1710201317</v>
      </c>
    </row>
    <row r="11" spans="1:19" ht="27" customHeight="1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4020676549</v>
      </c>
      <c r="L11" s="42">
        <f t="shared" si="0"/>
        <v>0.7764921879103901</v>
      </c>
      <c r="M11" s="35">
        <v>4020676549</v>
      </c>
      <c r="N11" s="23">
        <f t="shared" si="1"/>
        <v>0.7764921879103901</v>
      </c>
      <c r="O11" s="35">
        <v>4020676549</v>
      </c>
      <c r="P11" s="42">
        <f t="shared" si="2"/>
        <v>0.7764921879103901</v>
      </c>
      <c r="Q11" s="48">
        <f>+G11-O11</f>
        <v>1157323451</v>
      </c>
    </row>
    <row r="12" spans="1:19" ht="27" customHeight="1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1509277335</v>
      </c>
      <c r="L12" s="42">
        <f t="shared" si="0"/>
        <v>0.80796431209850106</v>
      </c>
      <c r="M12" s="35">
        <v>1509277335</v>
      </c>
      <c r="N12" s="23">
        <f t="shared" si="1"/>
        <v>0.80796431209850106</v>
      </c>
      <c r="O12" s="35">
        <v>1509277335</v>
      </c>
      <c r="P12" s="42">
        <f t="shared" si="2"/>
        <v>0.80796431209850106</v>
      </c>
      <c r="Q12" s="48">
        <f t="shared" ref="Q12:Q13" si="4">+G12-O12</f>
        <v>358722665</v>
      </c>
    </row>
    <row r="13" spans="1:19" ht="27" customHeight="1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568844799</v>
      </c>
      <c r="L13" s="42">
        <f t="shared" si="0"/>
        <v>0.74553708912188732</v>
      </c>
      <c r="M13" s="35">
        <v>568844799</v>
      </c>
      <c r="N13" s="23">
        <f t="shared" si="1"/>
        <v>0.74553708912188732</v>
      </c>
      <c r="O13" s="35">
        <v>568844799</v>
      </c>
      <c r="P13" s="42">
        <f t="shared" si="2"/>
        <v>0.74553708912188732</v>
      </c>
      <c r="Q13" s="48">
        <f t="shared" si="4"/>
        <v>194155201</v>
      </c>
    </row>
    <row r="14" spans="1:19" ht="27" customHeight="1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0</v>
      </c>
      <c r="I14" s="33">
        <f>+I17+I15</f>
        <v>290534136.44999999</v>
      </c>
      <c r="J14" s="31">
        <f t="shared" si="3"/>
        <v>0.91076531802507832</v>
      </c>
      <c r="K14" s="33">
        <f>+K17+K15</f>
        <v>251465504.44999999</v>
      </c>
      <c r="L14" s="40">
        <f>+K14/G14</f>
        <v>0.78829311739811914</v>
      </c>
      <c r="M14" s="58">
        <f>+M17+M15</f>
        <v>165828603.15000001</v>
      </c>
      <c r="N14" s="21">
        <f t="shared" si="1"/>
        <v>0.51983888134796241</v>
      </c>
      <c r="O14" s="52">
        <f>+O17+O15</f>
        <v>165828603.15000001</v>
      </c>
      <c r="P14" s="40">
        <f t="shared" si="2"/>
        <v>0.51983888134796241</v>
      </c>
      <c r="Q14" s="46">
        <f>+Q17+Q15</f>
        <v>153171396.84999999</v>
      </c>
      <c r="R14" s="24"/>
      <c r="S14" s="26"/>
    </row>
    <row r="15" spans="1:19" ht="27" customHeight="1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32500000</v>
      </c>
      <c r="H15" s="34">
        <f>+H16</f>
        <v>0</v>
      </c>
      <c r="I15" s="34">
        <f>+I16</f>
        <v>25633332</v>
      </c>
      <c r="J15" s="30">
        <f t="shared" si="3"/>
        <v>0.78871790769230765</v>
      </c>
      <c r="K15" s="34">
        <f>+K16</f>
        <v>0</v>
      </c>
      <c r="L15" s="41">
        <f>+K15/G15</f>
        <v>0</v>
      </c>
      <c r="M15" s="59">
        <f>+M16</f>
        <v>0</v>
      </c>
      <c r="N15" s="22">
        <f t="shared" si="1"/>
        <v>0</v>
      </c>
      <c r="O15" s="53">
        <f>+O16</f>
        <v>0</v>
      </c>
      <c r="P15" s="41">
        <f t="shared" si="2"/>
        <v>0</v>
      </c>
      <c r="Q15" s="47">
        <f>+Q16</f>
        <v>32500000</v>
      </c>
    </row>
    <row r="16" spans="1:19" ht="27" customHeight="1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32500000</v>
      </c>
      <c r="H16" s="35">
        <v>0</v>
      </c>
      <c r="I16" s="35">
        <v>25633332</v>
      </c>
      <c r="J16" s="29">
        <f t="shared" si="3"/>
        <v>0.78871790769230765</v>
      </c>
      <c r="K16" s="35">
        <v>0</v>
      </c>
      <c r="L16" s="42">
        <f t="shared" si="0"/>
        <v>0</v>
      </c>
      <c r="M16" s="60">
        <v>0</v>
      </c>
      <c r="N16" s="23">
        <f t="shared" si="1"/>
        <v>0</v>
      </c>
      <c r="O16" s="54">
        <v>0</v>
      </c>
      <c r="P16" s="42">
        <f t="shared" si="2"/>
        <v>0</v>
      </c>
      <c r="Q16" s="48">
        <f>+G16-O16</f>
        <v>32500000</v>
      </c>
    </row>
    <row r="17" spans="2:17" ht="27" customHeight="1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286500000</v>
      </c>
      <c r="H17" s="34">
        <v>0</v>
      </c>
      <c r="I17" s="34">
        <f>+I18+I19</f>
        <v>264900804.44999999</v>
      </c>
      <c r="J17" s="30">
        <f t="shared" si="3"/>
        <v>0.92461013769633504</v>
      </c>
      <c r="K17" s="34">
        <f>+K18+K19</f>
        <v>251465504.44999999</v>
      </c>
      <c r="L17" s="41">
        <f t="shared" si="0"/>
        <v>0.87771554781849903</v>
      </c>
      <c r="M17" s="59">
        <f>+M18+M19</f>
        <v>165828603.15000001</v>
      </c>
      <c r="N17" s="22">
        <f>+M17/G17</f>
        <v>0.57880838795811518</v>
      </c>
      <c r="O17" s="53">
        <f>+O18+O19</f>
        <v>165828603.15000001</v>
      </c>
      <c r="P17" s="41">
        <f t="shared" si="2"/>
        <v>0.57880838795811518</v>
      </c>
      <c r="Q17" s="47">
        <f>+Q18+Q19</f>
        <v>120671396.84999999</v>
      </c>
    </row>
    <row r="18" spans="2:17" ht="27" customHeight="1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24400000</v>
      </c>
      <c r="H18" s="35">
        <v>0</v>
      </c>
      <c r="I18" s="35">
        <v>15764206</v>
      </c>
      <c r="J18" s="29">
        <f t="shared" si="3"/>
        <v>0.64607401639344264</v>
      </c>
      <c r="K18" s="35">
        <v>14452506</v>
      </c>
      <c r="L18" s="42">
        <f t="shared" si="0"/>
        <v>0.59231581967213109</v>
      </c>
      <c r="M18" s="60">
        <v>11749451.07</v>
      </c>
      <c r="N18" s="23">
        <f t="shared" si="1"/>
        <v>0.48153487991803279</v>
      </c>
      <c r="O18" s="60">
        <v>11749451.07</v>
      </c>
      <c r="P18" s="42">
        <f t="shared" si="2"/>
        <v>0.48153487991803279</v>
      </c>
      <c r="Q18" s="60">
        <f>+G18-O18</f>
        <v>12650548.93</v>
      </c>
    </row>
    <row r="19" spans="2:17" ht="27" customHeight="1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262100000</v>
      </c>
      <c r="H19" s="35">
        <v>0</v>
      </c>
      <c r="I19" s="35">
        <v>249136598.44999999</v>
      </c>
      <c r="J19" s="29">
        <f t="shared" si="3"/>
        <v>0.95054024589851194</v>
      </c>
      <c r="K19" s="35">
        <v>237012998.44999999</v>
      </c>
      <c r="L19" s="42">
        <f t="shared" si="0"/>
        <v>0.90428461827546736</v>
      </c>
      <c r="M19" s="60">
        <v>154079152.08000001</v>
      </c>
      <c r="N19" s="23">
        <f t="shared" si="1"/>
        <v>0.5878639911484167</v>
      </c>
      <c r="O19" s="60">
        <v>154079152.08000001</v>
      </c>
      <c r="P19" s="42">
        <f t="shared" si="2"/>
        <v>0.5878639911484167</v>
      </c>
      <c r="Q19" s="60">
        <f>+G19-O19</f>
        <v>108020847.91999999</v>
      </c>
    </row>
    <row r="20" spans="2:17" ht="27" customHeight="1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8">
        <f>+M21</f>
        <v>6472339</v>
      </c>
      <c r="N20" s="21">
        <f t="shared" si="1"/>
        <v>0.25889356000000002</v>
      </c>
      <c r="O20" s="52">
        <f t="shared" si="5"/>
        <v>6472339</v>
      </c>
      <c r="P20" s="40">
        <f t="shared" si="2"/>
        <v>0.25889356000000002</v>
      </c>
      <c r="Q20" s="46">
        <f>+Q21</f>
        <v>18527661</v>
      </c>
    </row>
    <row r="21" spans="2:17" ht="27" customHeight="1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9">
        <f t="shared" si="5"/>
        <v>6472339</v>
      </c>
      <c r="N21" s="22">
        <f t="shared" si="1"/>
        <v>0.25889356000000002</v>
      </c>
      <c r="O21" s="53">
        <f t="shared" si="5"/>
        <v>6472339</v>
      </c>
      <c r="P21" s="41">
        <f t="shared" si="2"/>
        <v>0.25889356000000002</v>
      </c>
      <c r="Q21" s="47">
        <f>+Q22</f>
        <v>18527661</v>
      </c>
    </row>
    <row r="22" spans="2:17" ht="27" customHeight="1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60">
        <v>6472339</v>
      </c>
      <c r="N22" s="23">
        <f t="shared" si="1"/>
        <v>0.25889356000000002</v>
      </c>
      <c r="O22" s="54">
        <v>6472339</v>
      </c>
      <c r="P22" s="42">
        <f t="shared" si="2"/>
        <v>0.25889356000000002</v>
      </c>
      <c r="Q22" s="48">
        <f>+G22-O22</f>
        <v>18527661</v>
      </c>
    </row>
    <row r="23" spans="2:17" ht="39.75" customHeight="1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32000000</v>
      </c>
      <c r="H23" s="33">
        <f>+H24+H26+H27</f>
        <v>11190150</v>
      </c>
      <c r="I23" s="33">
        <f>+I24+I26+I27</f>
        <v>4809850</v>
      </c>
      <c r="J23" s="31">
        <f t="shared" si="3"/>
        <v>0.1503078125</v>
      </c>
      <c r="K23" s="33">
        <f>+K24+K26+K27</f>
        <v>4809850</v>
      </c>
      <c r="L23" s="40">
        <f t="shared" si="0"/>
        <v>0.1503078125</v>
      </c>
      <c r="M23" s="58">
        <f>+M24+M26+M27</f>
        <v>4809850</v>
      </c>
      <c r="N23" s="21">
        <f t="shared" si="1"/>
        <v>0.1503078125</v>
      </c>
      <c r="O23" s="52">
        <f>+O24+O26+O27</f>
        <v>4809850</v>
      </c>
      <c r="P23" s="40">
        <f t="shared" si="2"/>
        <v>0.1503078125</v>
      </c>
      <c r="Q23" s="46">
        <f>+Q24+Q26+Q27</f>
        <v>16000000</v>
      </c>
    </row>
    <row r="24" spans="2:17" ht="27" customHeight="1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9">
        <f>+M25</f>
        <v>4809850</v>
      </c>
      <c r="N24" s="22">
        <f t="shared" si="1"/>
        <v>0.60123124999999999</v>
      </c>
      <c r="O24" s="53">
        <f>+O25</f>
        <v>4809850</v>
      </c>
      <c r="P24" s="41">
        <f t="shared" si="2"/>
        <v>0.60123124999999999</v>
      </c>
      <c r="Q24" s="47">
        <f>+Q25</f>
        <v>0</v>
      </c>
    </row>
    <row r="25" spans="2:17" ht="27" customHeight="1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60">
        <v>4809850</v>
      </c>
      <c r="N25" s="23">
        <f t="shared" si="1"/>
        <v>0.60123124999999999</v>
      </c>
      <c r="O25" s="54">
        <v>4809850</v>
      </c>
      <c r="P25" s="42">
        <f>+O25/G25</f>
        <v>0.60123124999999999</v>
      </c>
      <c r="Q25" s="48">
        <f>+(G25-H25)-O25</f>
        <v>0</v>
      </c>
    </row>
    <row r="26" spans="2:17" ht="27" customHeight="1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9">
        <v>0</v>
      </c>
      <c r="N26" s="22">
        <f>+M26/G26</f>
        <v>0</v>
      </c>
      <c r="O26" s="53">
        <v>0</v>
      </c>
      <c r="P26" s="41">
        <f t="shared" si="2"/>
        <v>0</v>
      </c>
      <c r="Q26" s="47">
        <f>+(G26-H26)-O26</f>
        <v>0</v>
      </c>
    </row>
    <row r="27" spans="2:17" ht="27" customHeight="1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4">
        <v>0</v>
      </c>
      <c r="J27" s="30">
        <f t="shared" si="3"/>
        <v>0</v>
      </c>
      <c r="K27" s="34">
        <f>+K28</f>
        <v>0</v>
      </c>
      <c r="L27" s="41">
        <f t="shared" si="0"/>
        <v>0</v>
      </c>
      <c r="M27" s="59">
        <f>+M28</f>
        <v>0</v>
      </c>
      <c r="N27" s="22">
        <f t="shared" si="1"/>
        <v>0</v>
      </c>
      <c r="O27" s="53">
        <f>+O28</f>
        <v>0</v>
      </c>
      <c r="P27" s="41">
        <f t="shared" si="2"/>
        <v>0</v>
      </c>
      <c r="Q27" s="47">
        <f>+Q28</f>
        <v>16000000</v>
      </c>
    </row>
    <row r="28" spans="2:17" ht="27" customHeight="1" thickBot="1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v>0</v>
      </c>
      <c r="J28" s="36">
        <f t="shared" si="3"/>
        <v>0</v>
      </c>
      <c r="K28" s="36">
        <v>0</v>
      </c>
      <c r="L28" s="43">
        <f t="shared" si="0"/>
        <v>0</v>
      </c>
      <c r="M28" s="61">
        <v>0</v>
      </c>
      <c r="N28" s="38">
        <f t="shared" si="1"/>
        <v>0</v>
      </c>
      <c r="O28" s="55">
        <v>0</v>
      </c>
      <c r="P28" s="43">
        <f t="shared" si="2"/>
        <v>0</v>
      </c>
      <c r="Q28" s="49">
        <f>+G28-O28</f>
        <v>16000000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37"/>
      <c r="S56" s="37"/>
    </row>
    <row r="57" spans="1:19" ht="19.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37"/>
      <c r="S57" s="37"/>
    </row>
    <row r="58" spans="1:19" ht="19.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37"/>
      <c r="S58" s="37"/>
    </row>
    <row r="59" spans="1:19" ht="19.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37"/>
      <c r="S59" s="37"/>
    </row>
    <row r="60" spans="1:19" ht="19.5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37"/>
      <c r="S60" s="37"/>
    </row>
    <row r="61" spans="1:19" ht="19.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37"/>
      <c r="S61" s="37"/>
    </row>
    <row r="62" spans="1:19" ht="19.5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37"/>
      <c r="S62" s="37"/>
    </row>
    <row r="63" spans="1:19" ht="19.5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37"/>
      <c r="S63" s="37"/>
    </row>
    <row r="64" spans="1:19" ht="19.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37"/>
      <c r="S64" s="37"/>
    </row>
    <row r="65" spans="1:19" ht="19.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37"/>
      <c r="S65" s="37"/>
    </row>
    <row r="66" spans="1:19" ht="19.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37"/>
      <c r="S66" s="37"/>
    </row>
    <row r="67" spans="1:19" ht="19.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37"/>
      <c r="S67" s="37"/>
    </row>
    <row r="68" spans="1:19" ht="19.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37"/>
      <c r="S68" s="37"/>
    </row>
    <row r="69" spans="1:19" ht="19.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37"/>
      <c r="S69" s="37"/>
    </row>
    <row r="70" spans="1:19" ht="19.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407F-F748-464F-904E-BAFA84A55126}">
  <dimension ref="A1"/>
  <sheetViews>
    <sheetView zoomScale="70" zoomScaleNormal="70" workbookViewId="0">
      <selection activeCell="P19" sqref="P19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</vt:lpstr>
      <vt:lpstr>Hoja1</vt:lpstr>
      <vt:lpstr>OCTUBRE!Área_de_impresión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Diana Paola Fajardo Carlos</cp:lastModifiedBy>
  <cp:revision/>
  <cp:lastPrinted>2024-01-22T19:06:17Z</cp:lastPrinted>
  <dcterms:created xsi:type="dcterms:W3CDTF">2022-05-08T18:03:14Z</dcterms:created>
  <dcterms:modified xsi:type="dcterms:W3CDTF">2024-11-05T17:02:49Z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