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Z:\Gestión Subdirección\Gestión Financiera\2022\PRESUPUESTO\INFORMES\"/>
    </mc:Choice>
  </mc:AlternateContent>
  <xr:revisionPtr revIDLastSave="0" documentId="13_ncr:1_{2CE86F0E-2211-486C-9400-94AC8149A48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gregada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F21" i="2"/>
  <c r="E28" i="2"/>
  <c r="E27" i="2"/>
  <c r="E26" i="2"/>
  <c r="E25" i="2"/>
  <c r="E24" i="2"/>
  <c r="E23" i="2"/>
  <c r="E22" i="2"/>
  <c r="E21" i="2"/>
  <c r="E20" i="2"/>
  <c r="I28" i="2" l="1"/>
  <c r="G28" i="2"/>
  <c r="I27" i="2"/>
  <c r="G27" i="2"/>
  <c r="H20" i="2"/>
  <c r="G26" i="2"/>
  <c r="I25" i="2"/>
  <c r="G25" i="2"/>
  <c r="I24" i="2"/>
  <c r="G24" i="2"/>
  <c r="I23" i="2"/>
  <c r="G23" i="2"/>
  <c r="I22" i="2"/>
  <c r="G22" i="2"/>
  <c r="D21" i="2"/>
  <c r="C21" i="2"/>
  <c r="C20" i="2" s="1"/>
  <c r="C29" i="2" s="1"/>
  <c r="F20" i="2"/>
  <c r="F29" i="2" s="1"/>
  <c r="D20" i="2" l="1"/>
  <c r="I20" i="2" s="1"/>
  <c r="I29" i="2" s="1"/>
  <c r="G21" i="2"/>
  <c r="G20" i="2"/>
  <c r="G29" i="2" s="1"/>
  <c r="I21" i="2"/>
  <c r="H29" i="2"/>
  <c r="I26" i="2"/>
  <c r="D29" i="2" l="1"/>
  <c r="E29" i="2"/>
  <c r="I8" i="2"/>
  <c r="I9" i="2"/>
  <c r="I10" i="2"/>
  <c r="I11" i="2"/>
  <c r="I13" i="2"/>
  <c r="I14" i="2"/>
  <c r="H12" i="2"/>
  <c r="H6" i="2" s="1"/>
  <c r="I6" i="2" s="1"/>
  <c r="I15" i="2" s="1"/>
  <c r="G8" i="2"/>
  <c r="G9" i="2"/>
  <c r="G10" i="2"/>
  <c r="G11" i="2"/>
  <c r="G13" i="2"/>
  <c r="G14" i="2"/>
  <c r="F12" i="2"/>
  <c r="G12" i="2" s="1"/>
  <c r="D7" i="2"/>
  <c r="D6" i="2" s="1"/>
  <c r="D15" i="2" s="1"/>
  <c r="E10" i="2" s="1"/>
  <c r="C7" i="2"/>
  <c r="C6" i="2" s="1"/>
  <c r="C15" i="2" s="1"/>
  <c r="O16" i="1"/>
  <c r="O15" i="1"/>
  <c r="O14" i="1"/>
  <c r="O12" i="1"/>
  <c r="O10" i="1"/>
  <c r="O8" i="1"/>
  <c r="O7" i="1"/>
  <c r="O6" i="1"/>
  <c r="M16" i="1"/>
  <c r="M15" i="1"/>
  <c r="M14" i="1"/>
  <c r="M13" i="1"/>
  <c r="M12" i="1"/>
  <c r="M10" i="1"/>
  <c r="M8" i="1"/>
  <c r="M7" i="1"/>
  <c r="M6" i="1"/>
  <c r="G13" i="1"/>
  <c r="F13" i="1"/>
  <c r="R13" i="1"/>
  <c r="Q13" i="1"/>
  <c r="P13" i="1"/>
  <c r="N13" i="1"/>
  <c r="L13" i="1"/>
  <c r="K13" i="1"/>
  <c r="J13" i="1"/>
  <c r="I13" i="1"/>
  <c r="H13" i="1"/>
  <c r="E13" i="1"/>
  <c r="R11" i="1"/>
  <c r="Q11" i="1"/>
  <c r="P11" i="1"/>
  <c r="N11" i="1"/>
  <c r="L11" i="1"/>
  <c r="M11" i="1" s="1"/>
  <c r="K11" i="1"/>
  <c r="J11" i="1"/>
  <c r="I11" i="1"/>
  <c r="H11" i="1"/>
  <c r="G11" i="1"/>
  <c r="F11" i="1"/>
  <c r="E11" i="1"/>
  <c r="R9" i="1"/>
  <c r="Q9" i="1"/>
  <c r="P9" i="1"/>
  <c r="N9" i="1"/>
  <c r="L9" i="1"/>
  <c r="K9" i="1"/>
  <c r="J9" i="1"/>
  <c r="G9" i="1"/>
  <c r="F9" i="1"/>
  <c r="E9" i="1"/>
  <c r="R5" i="1"/>
  <c r="Q5" i="1"/>
  <c r="P5" i="1"/>
  <c r="P17" i="1" s="1"/>
  <c r="N5" i="1"/>
  <c r="L5" i="1"/>
  <c r="L17" i="1" s="1"/>
  <c r="K5" i="1"/>
  <c r="J5" i="1"/>
  <c r="I5" i="1"/>
  <c r="H5" i="1"/>
  <c r="G5" i="1"/>
  <c r="F5" i="1"/>
  <c r="E5" i="1"/>
  <c r="I12" i="2" l="1"/>
  <c r="I7" i="2"/>
  <c r="H15" i="2"/>
  <c r="F6" i="2"/>
  <c r="G7" i="2"/>
  <c r="E13" i="2"/>
  <c r="E9" i="2"/>
  <c r="E12" i="2"/>
  <c r="E8" i="2"/>
  <c r="E11" i="2"/>
  <c r="E7" i="2"/>
  <c r="E14" i="2"/>
  <c r="E6" i="2"/>
  <c r="E15" i="2" s="1"/>
  <c r="G17" i="1"/>
  <c r="M5" i="1"/>
  <c r="R17" i="1"/>
  <c r="H9" i="1"/>
  <c r="M9" i="1" s="1"/>
  <c r="O11" i="1"/>
  <c r="E17" i="1"/>
  <c r="Q17" i="1"/>
  <c r="I17" i="1"/>
  <c r="J17" i="1"/>
  <c r="O5" i="1"/>
  <c r="K17" i="1"/>
  <c r="O13" i="1"/>
  <c r="N17" i="1"/>
  <c r="F17" i="1"/>
  <c r="G6" i="2" l="1"/>
  <c r="G15" i="2" s="1"/>
  <c r="F15" i="2"/>
  <c r="H17" i="1"/>
  <c r="M17" i="1" s="1"/>
  <c r="O9" i="1"/>
  <c r="O17" i="1" l="1"/>
</calcChain>
</file>

<file path=xl/sharedStrings.xml><?xml version="1.0" encoding="utf-8"?>
<sst xmlns="http://schemas.openxmlformats.org/spreadsheetml/2006/main" count="180" uniqueCount="65">
  <si>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</si>
  <si>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</si>
  <si>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</si>
  <si>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</si>
  <si>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</si>
  <si>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</si>
  <si>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</si>
  <si>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</si>
  <si>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</si>
  <si>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</si>
  <si>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</si>
  <si>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</si>
  <si>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</si>
  <si>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</si>
  <si>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</si>
  <si>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</si>
  <si>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</si>
  <si>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</si>
  <si>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</si>
  <si>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</si>
  <si>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</si>
  <si>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</si>
  <si>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</si>
  <si>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</si>
  <si>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</si>
  <si>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</si>
  <si>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</si>
  <si>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</si>
  <si>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</si>
  <si>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</si>
  <si>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</si>
  <si>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</si>
  <si>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</si>
  <si>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</si>
  <si>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</si>
  <si>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</si>
  <si>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</si>
  <si>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</si>
  <si>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CUOTA DE FISCALIZACIÓN Y AUDITAJE</t>
  </si>
  <si>
    <t>Enero-Diciembre</t>
  </si>
  <si>
    <t>UNIDAD ADMINISTRATIVA ESPECIAL UNIDAD DE PROYECCIÓN NORMATIVA Y ESTUDIOS DE REGULACIÓN FINANCIERA – URF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</si>
  <si>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</si>
  <si>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</si>
  <si>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</si>
  <si>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</si>
  <si>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</si>
  <si>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% EJECUCIÓN</t>
  </si>
  <si>
    <t>Al cierre del mes de Diciembre de 2022, se presenta la siguiente ejecución presupuestal:
Gastos de Personal: Representa los gastos asociados con el personal vinculado a la planta de la URF. La apropiación asignada: $5.917.000.000,00 valor comprometido: $5,798,346,603,00 para una ejecución del 97,99%, valor obligaciones: 5,798,295,603.00 para una ejecución del 97,99%. 
Adquisición de Bienes y Servicios: Representa los gastos asociados a la compra de bienes y a la contratación de servicios necesarios para el cumplimiento de las funciones de la URF. La apropiación asignada: $276.000.000,  valor comprometido: $269,497,812.86 para una ejecución del 97,64%, valor obligaciones: $268,549,346,94 para una ejecución del 97,30%.
Transferencias Corrientes: Representa los gastos a las incapacidades y licencias presentadas por los funcionarios de la URF. La apropiación asignada: $10.000.000,00 valor comprometido: $1,860,620.00 para una ejecución del 18,61%, valor obligaciones: $1,860,620.00 para una ejecución del 18,61%. 
Gastos por tributos, multas, sanciones e intereses de mora: Representa los gastos que por mandato legal debe realizar la URF. La apropiación asignada: $25.000.000,00 valor comprometido: $19,019,366.00 para una ejecución del 76,08%, valor obligaciones: $19,019,366.00 para una ejecución del 76,08%.</t>
  </si>
  <si>
    <t>CONCEPTO</t>
  </si>
  <si>
    <t>APROPIACION INICIAL 2022</t>
  </si>
  <si>
    <t>APROPIACION VIGENTE 2022</t>
  </si>
  <si>
    <t>% PART.</t>
  </si>
  <si>
    <t>COMPROMISOS 2022</t>
  </si>
  <si>
    <t>OBLIGACIONES 2022</t>
  </si>
  <si>
    <t>Valor</t>
  </si>
  <si>
    <t>%</t>
  </si>
  <si>
    <t>FUNCIONAMIENTO</t>
  </si>
  <si>
    <t>TRANSFERENCIAS</t>
  </si>
  <si>
    <t>CORRIENTES</t>
  </si>
  <si>
    <t>GASTOS POR TRIBUTOS, MULTAS, SANCIONES E INTERES DE MORA</t>
  </si>
  <si>
    <t>TOTAL</t>
  </si>
  <si>
    <t>APROPIACION INICIAL 2023</t>
  </si>
  <si>
    <t>APROPIACION VIGENTE 2023</t>
  </si>
  <si>
    <t>COMPROMISOS 2023</t>
  </si>
  <si>
    <t>OBLIGACIONES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</si>
</sst>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[$-1240A]&quot;$&quot;\ #,##0.00;\-&quot;$&quot;\ #,##0.00"/>
    <numFmt numFmtId="166" formatCode="&quot;$&quot;#,##0.00"/>
    <numFmt numFmtId="167" formatCode="[$-1240A]&quot;$&quot;\ #,##0.00;\(&quot;$&quot;\ #,##0.00\)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rgb="FFFFFFFF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66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3" applyNumberFormat="1" applyFont="1" applyFill="1" applyBorder="1" applyAlignment="1">
      <alignment horizontal="right" vertical="center" wrapText="1" readingOrder="1"/>
    </xf>
    <xf numFmtId="166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5" fontId="5" fillId="0" borderId="1" xfId="0" applyNumberFormat="1" applyFont="1" applyBorder="1" applyAlignment="1">
      <alignment horizontal="right" vertical="center" wrapText="1" readingOrder="1"/>
    </xf>
    <xf numFmtId="166" fontId="4" fillId="0" borderId="0" xfId="0" applyNumberFormat="1" applyFont="1"/>
    <xf numFmtId="167" fontId="6" fillId="2" borderId="1" xfId="0" applyNumberFormat="1" applyFont="1" applyFill="1" applyBorder="1" applyAlignment="1">
      <alignment horizontal="right" vertical="center" wrapText="1" readingOrder="1"/>
    </xf>
    <xf numFmtId="167" fontId="6" fillId="3" borderId="1" xfId="0" applyNumberFormat="1" applyFont="1" applyFill="1" applyBorder="1" applyAlignment="1">
      <alignment horizontal="right" vertical="center" wrapText="1" readingOrder="1"/>
    </xf>
    <xf numFmtId="10" fontId="3" fillId="5" borderId="6" xfId="3" applyNumberFormat="1" applyFont="1" applyFill="1" applyBorder="1" applyAlignment="1">
      <alignment horizontal="right" vertical="center" wrapText="1" readingOrder="1"/>
    </xf>
    <xf numFmtId="10" fontId="3" fillId="5" borderId="1" xfId="3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/>
    <xf numFmtId="9" fontId="4" fillId="0" borderId="0" xfId="3" applyFont="1"/>
    <xf numFmtId="43" fontId="4" fillId="0" borderId="0" xfId="1" applyFont="1" applyFill="1" applyBorder="1"/>
    <xf numFmtId="10" fontId="4" fillId="0" borderId="0" xfId="3" applyNumberFormat="1" applyFont="1" applyFill="1" applyBorder="1"/>
    <xf numFmtId="10" fontId="4" fillId="0" borderId="0" xfId="0" applyNumberFormat="1" applyFont="1"/>
    <xf numFmtId="164" fontId="4" fillId="0" borderId="0" xfId="2" applyFont="1"/>
    <xf numFmtId="10" fontId="4" fillId="0" borderId="0" xfId="3" applyNumberFormat="1" applyFont="1"/>
    <xf numFmtId="10" fontId="10" fillId="4" borderId="6" xfId="3" applyNumberFormat="1" applyFont="1" applyFill="1" applyBorder="1" applyAlignment="1">
      <alignment horizontal="right" vertical="center" wrapText="1" readingOrder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center" vertical="center" wrapText="1" readingOrder="1"/>
    </xf>
    <xf numFmtId="0" fontId="11" fillId="7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3" fontId="12" fillId="7" borderId="11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4" fillId="8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2" fontId="12" fillId="0" borderId="11" xfId="3" applyNumberFormat="1" applyFont="1" applyBorder="1" applyAlignment="1">
      <alignment horizontal="center" vertical="center" wrapText="1"/>
    </xf>
    <xf numFmtId="172" fontId="13" fillId="0" borderId="11" xfId="3" applyNumberFormat="1" applyFont="1" applyBorder="1" applyAlignment="1">
      <alignment horizontal="center" vertical="center" wrapText="1"/>
    </xf>
    <xf numFmtId="172" fontId="14" fillId="8" borderId="11" xfId="3" applyNumberFormat="1" applyFont="1" applyFill="1" applyBorder="1" applyAlignment="1">
      <alignment horizontal="center" vertical="center"/>
    </xf>
    <xf numFmtId="172" fontId="12" fillId="7" borderId="11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85725</xdr:rowOff>
    </xdr:from>
    <xdr:to>
      <xdr:col>3</xdr:col>
      <xdr:colOff>1656789</xdr:colOff>
      <xdr:row>2</xdr:row>
      <xdr:rowOff>287991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D744582-DBE4-495A-8398-A1ED91E7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85725"/>
          <a:ext cx="2133039" cy="84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showGridLines="0" topLeftCell="G4" zoomScale="85" zoomScaleNormal="85" workbookViewId="0">
      <selection activeCell="N9" sqref="N9"/>
    </sheetView>
  </sheetViews>
  <sheetFormatPr baseColWidth="10" defaultRowHeight="15" x14ac:dyDescent="0.25"/>
  <cols>
    <col min="1" max="1" width="11.7109375" style="3" customWidth="1"/>
    <col min="2" max="2" width="15.85546875" style="3" customWidth="1"/>
    <col min="3" max="3" width="8" style="3" customWidth="1"/>
    <col min="4" max="4" width="34.28515625" style="3" customWidth="1"/>
    <col min="5" max="5" width="22.28515625" style="3" customWidth="1"/>
    <col min="6" max="6" width="19.140625" style="3" customWidth="1"/>
    <col min="7" max="7" width="18.85546875" style="3" customWidth="1"/>
    <col min="8" max="9" width="20.140625" style="3" customWidth="1"/>
    <col min="10" max="10" width="20.7109375" style="3" customWidth="1"/>
    <col min="11" max="11" width="18.85546875" style="3" customWidth="1"/>
    <col min="12" max="12" width="21.5703125" style="3" customWidth="1"/>
    <col min="13" max="13" width="15.7109375" style="3" customWidth="1"/>
    <col min="14" max="14" width="21.5703125" style="3" customWidth="1"/>
    <col min="15" max="15" width="15.5703125" style="3" customWidth="1"/>
    <col min="16" max="17" width="19.5703125" style="3" bestFit="1" customWidth="1"/>
    <col min="18" max="18" width="9.7109375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8" ht="25.5" customHeight="1" x14ac:dyDescent="0.25">
      <c r="A1" s="1" t="s">
        <v>0</v>
      </c>
      <c r="B1" s="1">
        <v>2022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</row>
    <row r="2" spans="1:28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27" t="s">
        <v>40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</row>
    <row r="3" spans="1:28" ht="25.5" customHeight="1" x14ac:dyDescent="0.25">
      <c r="A3" s="4" t="s">
        <v>4</v>
      </c>
      <c r="B3" s="1" t="s">
        <v>39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</row>
    <row r="4" spans="1:28" ht="33.75" customHeight="1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46</v>
      </c>
      <c r="N4" s="5" t="s">
        <v>17</v>
      </c>
      <c r="O4" s="5" t="s">
        <v>46</v>
      </c>
      <c r="P4" s="5" t="s">
        <v>18</v>
      </c>
      <c r="Q4" s="5" t="s">
        <v>19</v>
      </c>
    </row>
    <row r="5" spans="1:28" ht="30" customHeight="1" x14ac:dyDescent="0.25">
      <c r="A5" s="28" t="s">
        <v>41</v>
      </c>
      <c r="B5" s="28"/>
      <c r="C5" s="28"/>
      <c r="D5" s="29"/>
      <c r="E5" s="6">
        <f>+E6+E7+E8</f>
        <v>5777000000</v>
      </c>
      <c r="F5" s="6">
        <f t="shared" ref="F5:R5" si="0">+F6+F7+F8</f>
        <v>140000000</v>
      </c>
      <c r="G5" s="6">
        <f t="shared" si="0"/>
        <v>0</v>
      </c>
      <c r="H5" s="6">
        <f>+H6+H7+H8</f>
        <v>5917000000</v>
      </c>
      <c r="I5" s="6">
        <f>+I6+I7+I8</f>
        <v>0</v>
      </c>
      <c r="J5" s="6">
        <f t="shared" si="0"/>
        <v>5798346603</v>
      </c>
      <c r="K5" s="6">
        <f t="shared" si="0"/>
        <v>118653397</v>
      </c>
      <c r="L5" s="6">
        <f>+L6+L7+L8</f>
        <v>5798346603</v>
      </c>
      <c r="M5" s="7">
        <f>+L5/H5</f>
        <v>0.97994703447693088</v>
      </c>
      <c r="N5" s="6">
        <f t="shared" si="0"/>
        <v>5798346603</v>
      </c>
      <c r="O5" s="7">
        <f>+N5/H5</f>
        <v>0.97994703447693088</v>
      </c>
      <c r="P5" s="6">
        <f t="shared" si="0"/>
        <v>5798346603</v>
      </c>
      <c r="Q5" s="6">
        <f t="shared" si="0"/>
        <v>5798346603</v>
      </c>
      <c r="R5" s="8">
        <f t="shared" si="0"/>
        <v>0</v>
      </c>
    </row>
    <row r="6" spans="1:28" x14ac:dyDescent="0.25">
      <c r="A6" s="9" t="s">
        <v>20</v>
      </c>
      <c r="B6" s="10" t="s">
        <v>21</v>
      </c>
      <c r="C6" s="10" t="s">
        <v>22</v>
      </c>
      <c r="D6" s="11" t="s">
        <v>23</v>
      </c>
      <c r="E6" s="12">
        <v>3905000000</v>
      </c>
      <c r="F6" s="12">
        <v>35000000</v>
      </c>
      <c r="G6" s="12">
        <v>0</v>
      </c>
      <c r="H6" s="12">
        <v>3940000000</v>
      </c>
      <c r="I6" s="12">
        <v>0</v>
      </c>
      <c r="J6" s="12">
        <v>3877295526</v>
      </c>
      <c r="K6" s="12">
        <v>62704474</v>
      </c>
      <c r="L6" s="12">
        <v>3877295526</v>
      </c>
      <c r="M6" s="25">
        <f>+L6/H6</f>
        <v>0.98408515888324877</v>
      </c>
      <c r="N6" s="12">
        <v>3877295526</v>
      </c>
      <c r="O6" s="25">
        <f t="shared" ref="O6:O8" si="1">+N6/H6</f>
        <v>0.98408515888324877</v>
      </c>
      <c r="P6" s="12">
        <v>3877295526</v>
      </c>
      <c r="Q6" s="12">
        <v>3877295526</v>
      </c>
      <c r="T6" s="13"/>
    </row>
    <row r="7" spans="1:28" ht="22.5" x14ac:dyDescent="0.25">
      <c r="A7" s="9" t="s">
        <v>24</v>
      </c>
      <c r="B7" s="10" t="s">
        <v>21</v>
      </c>
      <c r="C7" s="10" t="s">
        <v>22</v>
      </c>
      <c r="D7" s="11" t="s">
        <v>25</v>
      </c>
      <c r="E7" s="12">
        <v>1406000000</v>
      </c>
      <c r="F7" s="12">
        <v>5000000</v>
      </c>
      <c r="G7" s="12">
        <v>0</v>
      </c>
      <c r="H7" s="12">
        <v>1411000000</v>
      </c>
      <c r="I7" s="12">
        <v>0</v>
      </c>
      <c r="J7" s="12">
        <v>1378569228</v>
      </c>
      <c r="K7" s="12">
        <v>32430772</v>
      </c>
      <c r="L7" s="12">
        <v>1378569228</v>
      </c>
      <c r="M7" s="25">
        <f t="shared" ref="M7:M8" si="2">+L7/H7</f>
        <v>0.97701575336640678</v>
      </c>
      <c r="N7" s="12">
        <v>1378569228</v>
      </c>
      <c r="O7" s="25">
        <f t="shared" si="1"/>
        <v>0.97701575336640678</v>
      </c>
      <c r="P7" s="12">
        <v>1378569228</v>
      </c>
      <c r="Q7" s="12">
        <v>1378569228</v>
      </c>
    </row>
    <row r="8" spans="1:28" ht="22.5" x14ac:dyDescent="0.25">
      <c r="A8" s="9" t="s">
        <v>26</v>
      </c>
      <c r="B8" s="10" t="s">
        <v>21</v>
      </c>
      <c r="C8" s="10" t="s">
        <v>22</v>
      </c>
      <c r="D8" s="11" t="s">
        <v>27</v>
      </c>
      <c r="E8" s="12">
        <v>466000000</v>
      </c>
      <c r="F8" s="12">
        <v>100000000</v>
      </c>
      <c r="G8" s="12">
        <v>0</v>
      </c>
      <c r="H8" s="12">
        <v>566000000</v>
      </c>
      <c r="I8" s="12">
        <v>0</v>
      </c>
      <c r="J8" s="12">
        <v>542481849</v>
      </c>
      <c r="K8" s="12">
        <v>23518151</v>
      </c>
      <c r="L8" s="12">
        <v>542481849</v>
      </c>
      <c r="M8" s="25">
        <f t="shared" si="2"/>
        <v>0.95844849646643104</v>
      </c>
      <c r="N8" s="12">
        <v>542481849</v>
      </c>
      <c r="O8" s="25">
        <f t="shared" si="1"/>
        <v>0.95844849646643104</v>
      </c>
      <c r="P8" s="12">
        <v>542481849</v>
      </c>
      <c r="Q8" s="12">
        <v>542481849</v>
      </c>
    </row>
    <row r="9" spans="1:28" ht="29.25" customHeight="1" x14ac:dyDescent="0.25">
      <c r="A9" s="30" t="s">
        <v>42</v>
      </c>
      <c r="B9" s="30"/>
      <c r="C9" s="30"/>
      <c r="D9" s="31"/>
      <c r="E9" s="14">
        <f>+E10</f>
        <v>276000000</v>
      </c>
      <c r="F9" s="14">
        <f t="shared" ref="F9:R9" si="3">+F10</f>
        <v>0</v>
      </c>
      <c r="G9" s="14">
        <f>+G10</f>
        <v>0</v>
      </c>
      <c r="H9" s="14">
        <f>+E9-G9</f>
        <v>276000000</v>
      </c>
      <c r="I9" s="14">
        <v>0</v>
      </c>
      <c r="J9" s="14">
        <f t="shared" si="3"/>
        <v>275387996.81</v>
      </c>
      <c r="K9" s="14">
        <f t="shared" si="3"/>
        <v>612003.18999999994</v>
      </c>
      <c r="L9" s="14">
        <f t="shared" si="3"/>
        <v>269497812.86000001</v>
      </c>
      <c r="M9" s="7">
        <f>+L9/H9</f>
        <v>0.976441350942029</v>
      </c>
      <c r="N9" s="14">
        <f t="shared" si="3"/>
        <v>268549346.94</v>
      </c>
      <c r="O9" s="7">
        <f t="shared" ref="O9:O12" si="4">+N9/H9</f>
        <v>0.97300488021739129</v>
      </c>
      <c r="P9" s="14">
        <f t="shared" si="3"/>
        <v>268549346.94</v>
      </c>
      <c r="Q9" s="14">
        <f t="shared" si="3"/>
        <v>268549346.94</v>
      </c>
      <c r="R9" s="15">
        <f t="shared" si="3"/>
        <v>0</v>
      </c>
    </row>
    <row r="10" spans="1:28" x14ac:dyDescent="0.25">
      <c r="A10" s="9" t="s">
        <v>28</v>
      </c>
      <c r="B10" s="10" t="s">
        <v>21</v>
      </c>
      <c r="C10" s="10" t="s">
        <v>22</v>
      </c>
      <c r="D10" s="11" t="s">
        <v>29</v>
      </c>
      <c r="E10" s="12">
        <v>276000000</v>
      </c>
      <c r="F10" s="12">
        <v>0</v>
      </c>
      <c r="G10" s="12">
        <v>0</v>
      </c>
      <c r="H10" s="12">
        <v>276000000</v>
      </c>
      <c r="I10" s="12">
        <v>0</v>
      </c>
      <c r="J10" s="12">
        <v>275387996.81</v>
      </c>
      <c r="K10" s="12">
        <v>612003.18999999994</v>
      </c>
      <c r="L10" s="12">
        <v>269497812.86000001</v>
      </c>
      <c r="M10" s="25">
        <f>+L10/H10</f>
        <v>0.976441350942029</v>
      </c>
      <c r="N10" s="12">
        <v>268549346.94</v>
      </c>
      <c r="O10" s="25">
        <f t="shared" si="4"/>
        <v>0.97300488021739129</v>
      </c>
      <c r="P10" s="12">
        <v>268549346.94</v>
      </c>
      <c r="Q10" s="12">
        <v>268549346.94</v>
      </c>
    </row>
    <row r="11" spans="1:28" ht="33" customHeight="1" x14ac:dyDescent="0.25">
      <c r="A11" s="30" t="s">
        <v>43</v>
      </c>
      <c r="B11" s="30"/>
      <c r="C11" s="30"/>
      <c r="D11" s="31"/>
      <c r="E11" s="14">
        <f>+E12</f>
        <v>10000000</v>
      </c>
      <c r="F11" s="14">
        <f t="shared" ref="F11:R11" si="5">+F12</f>
        <v>0</v>
      </c>
      <c r="G11" s="14">
        <f t="shared" si="5"/>
        <v>0</v>
      </c>
      <c r="H11" s="14">
        <f>+H12</f>
        <v>10000000</v>
      </c>
      <c r="I11" s="14">
        <f>+I12</f>
        <v>0</v>
      </c>
      <c r="J11" s="14">
        <f t="shared" si="5"/>
        <v>1860620</v>
      </c>
      <c r="K11" s="14">
        <f>+K12</f>
        <v>8139380</v>
      </c>
      <c r="L11" s="14">
        <f t="shared" si="5"/>
        <v>1860620</v>
      </c>
      <c r="M11" s="7">
        <f>+L11/H11</f>
        <v>0.18606200000000001</v>
      </c>
      <c r="N11" s="14">
        <f t="shared" si="5"/>
        <v>1860620</v>
      </c>
      <c r="O11" s="7">
        <f t="shared" ref="O11" si="6">+N11/H11</f>
        <v>0.18606200000000001</v>
      </c>
      <c r="P11" s="14">
        <f>+P12</f>
        <v>1860620</v>
      </c>
      <c r="Q11" s="14">
        <f t="shared" si="5"/>
        <v>1860620</v>
      </c>
      <c r="R11" s="15">
        <f t="shared" si="5"/>
        <v>0</v>
      </c>
    </row>
    <row r="12" spans="1:28" ht="33.75" x14ac:dyDescent="0.25">
      <c r="A12" s="9" t="s">
        <v>30</v>
      </c>
      <c r="B12" s="10" t="s">
        <v>21</v>
      </c>
      <c r="C12" s="10" t="s">
        <v>22</v>
      </c>
      <c r="D12" s="11" t="s">
        <v>31</v>
      </c>
      <c r="E12" s="12">
        <v>10000000</v>
      </c>
      <c r="F12" s="12">
        <v>0</v>
      </c>
      <c r="G12" s="12">
        <v>0</v>
      </c>
      <c r="H12" s="12">
        <v>10000000</v>
      </c>
      <c r="I12" s="12">
        <v>0</v>
      </c>
      <c r="J12" s="12">
        <v>1860620</v>
      </c>
      <c r="K12" s="12">
        <v>8139380</v>
      </c>
      <c r="L12" s="12">
        <v>1860620</v>
      </c>
      <c r="M12" s="25">
        <f t="shared" ref="M12:M16" si="7">+L12/H12</f>
        <v>0.18606200000000001</v>
      </c>
      <c r="N12" s="12">
        <v>1860620</v>
      </c>
      <c r="O12" s="25">
        <f t="shared" si="4"/>
        <v>0.18606200000000001</v>
      </c>
      <c r="P12" s="12">
        <v>1860620</v>
      </c>
      <c r="Q12" s="12">
        <v>1860620</v>
      </c>
    </row>
    <row r="13" spans="1:28" ht="41.25" customHeight="1" x14ac:dyDescent="0.25">
      <c r="A13" s="32" t="s">
        <v>44</v>
      </c>
      <c r="B13" s="32"/>
      <c r="C13" s="32"/>
      <c r="D13" s="33"/>
      <c r="E13" s="14">
        <f>E14+E15+E16</f>
        <v>25000000</v>
      </c>
      <c r="F13" s="14">
        <f>+F15+F16+F14</f>
        <v>203950</v>
      </c>
      <c r="G13" s="14">
        <f>+G15+G16+G14</f>
        <v>203950</v>
      </c>
      <c r="H13" s="14">
        <f>H14+H15+H16</f>
        <v>25000000</v>
      </c>
      <c r="I13" s="14">
        <f>+I15+I16+I14</f>
        <v>0</v>
      </c>
      <c r="J13" s="14">
        <f>+J15+J16+J14</f>
        <v>19019366</v>
      </c>
      <c r="K13" s="14">
        <f>K14+K15+K16</f>
        <v>5980634</v>
      </c>
      <c r="L13" s="14">
        <f>+L15+L16+L14</f>
        <v>19019366</v>
      </c>
      <c r="M13" s="7">
        <f>+L13/H13</f>
        <v>0.76077463999999995</v>
      </c>
      <c r="N13" s="14">
        <f>+N15+N16+N14</f>
        <v>19019366</v>
      </c>
      <c r="O13" s="7">
        <f>+N13/H13</f>
        <v>0.76077463999999995</v>
      </c>
      <c r="P13" s="14">
        <f>+P15+P16+P14</f>
        <v>19019366</v>
      </c>
      <c r="Q13" s="14">
        <f>+Q15+Q16+Q14</f>
        <v>19019366</v>
      </c>
      <c r="R13" s="15">
        <f t="shared" ref="R13" si="8">+R15+R16</f>
        <v>0</v>
      </c>
    </row>
    <row r="14" spans="1:28" x14ac:dyDescent="0.25">
      <c r="A14" s="9" t="s">
        <v>32</v>
      </c>
      <c r="B14" s="10" t="s">
        <v>21</v>
      </c>
      <c r="C14" s="10" t="s">
        <v>22</v>
      </c>
      <c r="D14" s="11" t="s">
        <v>33</v>
      </c>
      <c r="E14" s="12">
        <v>6000000</v>
      </c>
      <c r="F14" s="12">
        <v>203950</v>
      </c>
      <c r="G14" s="12">
        <v>0</v>
      </c>
      <c r="H14" s="12">
        <v>6203950</v>
      </c>
      <c r="I14" s="12">
        <v>0</v>
      </c>
      <c r="J14" s="12">
        <v>6203950</v>
      </c>
      <c r="K14" s="12">
        <v>0</v>
      </c>
      <c r="L14" s="12">
        <v>6203950</v>
      </c>
      <c r="M14" s="25">
        <f t="shared" ref="M14" si="9">+L14/H14</f>
        <v>1</v>
      </c>
      <c r="N14" s="12">
        <v>6203950</v>
      </c>
      <c r="O14" s="25">
        <f t="shared" ref="O14:O16" si="10">+N14/H14</f>
        <v>1</v>
      </c>
      <c r="P14" s="12">
        <v>6203950</v>
      </c>
      <c r="Q14" s="12">
        <v>6203950</v>
      </c>
    </row>
    <row r="15" spans="1:28" x14ac:dyDescent="0.25">
      <c r="A15" s="9" t="s">
        <v>34</v>
      </c>
      <c r="B15" s="10" t="s">
        <v>21</v>
      </c>
      <c r="C15" s="10" t="s">
        <v>22</v>
      </c>
      <c r="D15" s="11" t="s">
        <v>35</v>
      </c>
      <c r="E15" s="12">
        <v>3000000</v>
      </c>
      <c r="F15" s="12">
        <v>0</v>
      </c>
      <c r="G15" s="12">
        <v>203950</v>
      </c>
      <c r="H15" s="12">
        <v>2796050</v>
      </c>
      <c r="I15" s="12">
        <v>0</v>
      </c>
      <c r="J15" s="12">
        <v>0</v>
      </c>
      <c r="K15" s="12">
        <v>2796050</v>
      </c>
      <c r="L15" s="12">
        <v>0</v>
      </c>
      <c r="M15" s="25">
        <f t="shared" si="7"/>
        <v>0</v>
      </c>
      <c r="N15" s="12">
        <v>0</v>
      </c>
      <c r="O15" s="25">
        <f t="shared" si="10"/>
        <v>0</v>
      </c>
      <c r="P15" s="12">
        <v>0</v>
      </c>
      <c r="Q15" s="12">
        <v>0</v>
      </c>
    </row>
    <row r="16" spans="1:28" x14ac:dyDescent="0.25">
      <c r="A16" s="9" t="s">
        <v>36</v>
      </c>
      <c r="B16" s="10" t="s">
        <v>21</v>
      </c>
      <c r="C16" s="10" t="s">
        <v>37</v>
      </c>
      <c r="D16" s="11" t="s">
        <v>38</v>
      </c>
      <c r="E16" s="12">
        <v>16000000</v>
      </c>
      <c r="F16" s="12">
        <v>0</v>
      </c>
      <c r="G16" s="12">
        <v>0</v>
      </c>
      <c r="H16" s="12">
        <v>16000000</v>
      </c>
      <c r="I16" s="12">
        <v>0</v>
      </c>
      <c r="J16" s="12">
        <v>12815416</v>
      </c>
      <c r="K16" s="12">
        <v>3184584</v>
      </c>
      <c r="L16" s="12">
        <v>12815416</v>
      </c>
      <c r="M16" s="25">
        <f t="shared" si="7"/>
        <v>0.80096350000000005</v>
      </c>
      <c r="N16" s="12">
        <v>12815416</v>
      </c>
      <c r="O16" s="25">
        <f t="shared" si="10"/>
        <v>0.80096350000000005</v>
      </c>
      <c r="P16" s="12">
        <v>12815416</v>
      </c>
      <c r="Q16" s="12">
        <v>12815416</v>
      </c>
    </row>
    <row r="17" spans="1:19" ht="30.75" customHeight="1" x14ac:dyDescent="0.25">
      <c r="A17" s="30" t="s">
        <v>45</v>
      </c>
      <c r="B17" s="30" t="s">
        <v>1</v>
      </c>
      <c r="C17" s="30" t="s">
        <v>1</v>
      </c>
      <c r="D17" s="31" t="s">
        <v>1</v>
      </c>
      <c r="E17" s="14">
        <f>+E13+E11+E9+E5</f>
        <v>6088000000</v>
      </c>
      <c r="F17" s="14">
        <f t="shared" ref="F17:I17" si="11">+F5+F9+F11+F13</f>
        <v>140203950</v>
      </c>
      <c r="G17" s="14">
        <f t="shared" si="11"/>
        <v>203950</v>
      </c>
      <c r="H17" s="14">
        <f>+H5+H9+H11+H13</f>
        <v>6228000000</v>
      </c>
      <c r="I17" s="14">
        <f t="shared" si="11"/>
        <v>0</v>
      </c>
      <c r="J17" s="14">
        <f>+J5+J9+J11+J13</f>
        <v>6094614585.8100004</v>
      </c>
      <c r="K17" s="14">
        <f>+K5+K9+K11+K13</f>
        <v>133385414.19</v>
      </c>
      <c r="L17" s="14">
        <f>+L5+L9+L11+L13</f>
        <v>6088724401.8599997</v>
      </c>
      <c r="M17" s="16">
        <f>+L17/H17</f>
        <v>0.9776371871965317</v>
      </c>
      <c r="N17" s="14">
        <f>+N5+N9+N11+N13</f>
        <v>6087775935.9399996</v>
      </c>
      <c r="O17" s="17">
        <f>+N17/H17</f>
        <v>0.97748489658638404</v>
      </c>
      <c r="P17" s="14">
        <f>+P5+P9+P11+P13</f>
        <v>6087775935.9399996</v>
      </c>
      <c r="Q17" s="14">
        <f>+Q5+Q9+Q11+Q13</f>
        <v>6087775935.9399996</v>
      </c>
      <c r="R17" s="15">
        <f>+R5+R9+R11+R13</f>
        <v>0</v>
      </c>
    </row>
    <row r="18" spans="1:19" ht="33.950000000000003" customHeight="1" x14ac:dyDescent="0.25">
      <c r="A18" s="3" t="s">
        <v>1</v>
      </c>
      <c r="B18" s="3" t="s">
        <v>1</v>
      </c>
      <c r="C18" s="3" t="s">
        <v>1</v>
      </c>
      <c r="D18" s="3" t="s">
        <v>1</v>
      </c>
      <c r="E18" s="18" t="s">
        <v>1</v>
      </c>
      <c r="F18" s="18" t="s">
        <v>1</v>
      </c>
      <c r="G18" s="18" t="s">
        <v>1</v>
      </c>
      <c r="H18" s="18" t="s">
        <v>1</v>
      </c>
      <c r="I18" s="18" t="s">
        <v>1</v>
      </c>
      <c r="J18" s="19" t="s">
        <v>1</v>
      </c>
      <c r="K18" s="18" t="s">
        <v>1</v>
      </c>
      <c r="L18" s="18" t="s">
        <v>1</v>
      </c>
      <c r="M18" s="18"/>
      <c r="N18" s="18" t="s">
        <v>1</v>
      </c>
      <c r="O18" s="18"/>
      <c r="P18" s="18" t="s">
        <v>1</v>
      </c>
      <c r="Q18" s="18" t="s">
        <v>1</v>
      </c>
    </row>
    <row r="19" spans="1:19" ht="164.25" customHeight="1" x14ac:dyDescent="0.25">
      <c r="A19" s="26" t="s">
        <v>47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1" spans="1:19" x14ac:dyDescent="0.25">
      <c r="F21" s="20"/>
      <c r="G21" s="21"/>
    </row>
    <row r="22" spans="1:19" x14ac:dyDescent="0.25">
      <c r="F22" s="20"/>
      <c r="G22" s="21"/>
    </row>
    <row r="23" spans="1:19" x14ac:dyDescent="0.25">
      <c r="F23" s="20"/>
      <c r="G23" s="22"/>
    </row>
    <row r="24" spans="1:19" x14ac:dyDescent="0.25">
      <c r="G24" s="22"/>
    </row>
    <row r="25" spans="1:19" x14ac:dyDescent="0.25">
      <c r="F25" s="20"/>
      <c r="G25" s="21"/>
      <c r="I25" s="20"/>
      <c r="J25" s="21"/>
    </row>
    <row r="26" spans="1:19" x14ac:dyDescent="0.25">
      <c r="F26" s="20"/>
      <c r="G26" s="21"/>
      <c r="I26" s="20"/>
      <c r="J26" s="21"/>
    </row>
    <row r="27" spans="1:19" x14ac:dyDescent="0.25">
      <c r="F27" s="20"/>
      <c r="G27" s="22"/>
      <c r="I27" s="20"/>
    </row>
    <row r="28" spans="1:19" x14ac:dyDescent="0.25">
      <c r="G28" s="22"/>
      <c r="H28" s="23"/>
      <c r="I28" s="24"/>
      <c r="J28" s="23"/>
      <c r="K28" s="24"/>
      <c r="L28" s="23"/>
    </row>
    <row r="29" spans="1:19" x14ac:dyDescent="0.25">
      <c r="F29" s="20"/>
      <c r="G29" s="21"/>
    </row>
    <row r="30" spans="1:19" x14ac:dyDescent="0.25">
      <c r="F30" s="20"/>
      <c r="G30" s="21"/>
    </row>
    <row r="31" spans="1:19" x14ac:dyDescent="0.25">
      <c r="F31" s="20"/>
    </row>
  </sheetData>
  <mergeCells count="7">
    <mergeCell ref="A19:S19"/>
    <mergeCell ref="E2:Q2"/>
    <mergeCell ref="A5:D5"/>
    <mergeCell ref="A9:D9"/>
    <mergeCell ref="A11:D11"/>
    <mergeCell ref="A13:D13"/>
    <mergeCell ref="A17:D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5CAB-6F6E-44F8-9119-BC489A740AA7}">
  <dimension ref="B3:I29"/>
  <sheetViews>
    <sheetView tabSelected="1" topLeftCell="A15" workbookViewId="0">
      <selection activeCell="B18" sqref="B18:I29"/>
    </sheetView>
  </sheetViews>
  <sheetFormatPr baseColWidth="10" defaultRowHeight="15" x14ac:dyDescent="0.25"/>
  <cols>
    <col min="2" max="2" width="29.42578125" style="50" customWidth="1"/>
    <col min="3" max="4" width="14.42578125" customWidth="1"/>
    <col min="5" max="5" width="10.42578125" bestFit="1" customWidth="1"/>
    <col min="6" max="6" width="12.7109375" bestFit="1" customWidth="1"/>
    <col min="7" max="7" width="8.140625" customWidth="1"/>
    <col min="8" max="8" width="12.28515625" customWidth="1"/>
    <col min="9" max="9" width="8.7109375" customWidth="1"/>
    <col min="10" max="10" width="2.28515625" customWidth="1"/>
  </cols>
  <sheetData>
    <row r="3" spans="2:9" ht="15.75" thickBot="1" x14ac:dyDescent="0.3"/>
    <row r="4" spans="2:9" ht="26.25" customHeight="1" thickBot="1" x14ac:dyDescent="0.3">
      <c r="B4" s="38" t="s">
        <v>48</v>
      </c>
      <c r="C4" s="38" t="s">
        <v>49</v>
      </c>
      <c r="D4" s="38" t="s">
        <v>50</v>
      </c>
      <c r="E4" s="41" t="s">
        <v>51</v>
      </c>
      <c r="F4" s="42" t="s">
        <v>52</v>
      </c>
      <c r="G4" s="43"/>
      <c r="H4" s="42" t="s">
        <v>53</v>
      </c>
      <c r="I4" s="43"/>
    </row>
    <row r="5" spans="2:9" ht="15.75" thickBot="1" x14ac:dyDescent="0.3">
      <c r="B5" s="39"/>
      <c r="C5" s="40"/>
      <c r="D5" s="40"/>
      <c r="E5" s="44"/>
      <c r="F5" s="45" t="s">
        <v>54</v>
      </c>
      <c r="G5" s="45" t="s">
        <v>55</v>
      </c>
      <c r="H5" s="45" t="s">
        <v>54</v>
      </c>
      <c r="I5" s="45" t="s">
        <v>55</v>
      </c>
    </row>
    <row r="6" spans="2:9" ht="15.75" thickBot="1" x14ac:dyDescent="0.3">
      <c r="B6" s="34" t="s">
        <v>56</v>
      </c>
      <c r="C6" s="46">
        <f>+C7+C11+C12+C14</f>
        <v>6088</v>
      </c>
      <c r="D6" s="46">
        <f>+D7+D11+D12+D14</f>
        <v>6228</v>
      </c>
      <c r="E6" s="54">
        <f t="shared" ref="E6:E13" si="0">+D6*100%/$D$15</f>
        <v>1</v>
      </c>
      <c r="F6" s="46">
        <f>+F7+F11+F12+F14</f>
        <v>6088</v>
      </c>
      <c r="G6" s="54">
        <f>+F6/D6</f>
        <v>0.97752087347463068</v>
      </c>
      <c r="H6" s="46">
        <f>+H7+H11+H12+H14</f>
        <v>6088</v>
      </c>
      <c r="I6" s="54">
        <f>+H6/D6</f>
        <v>0.97752087347463068</v>
      </c>
    </row>
    <row r="7" spans="2:9" ht="15.75" thickBot="1" x14ac:dyDescent="0.3">
      <c r="B7" s="35" t="s">
        <v>41</v>
      </c>
      <c r="C7" s="47">
        <f>+C8+C9+C10</f>
        <v>5777</v>
      </c>
      <c r="D7" s="47">
        <f>+D8+D9+D10</f>
        <v>5917</v>
      </c>
      <c r="E7" s="51">
        <f t="shared" si="0"/>
        <v>0.95006422607578678</v>
      </c>
      <c r="F7" s="47">
        <v>5798</v>
      </c>
      <c r="G7" s="51">
        <f>+F7/D7</f>
        <v>0.97988845698833871</v>
      </c>
      <c r="H7" s="47">
        <v>5798</v>
      </c>
      <c r="I7" s="51">
        <f>+H7/D7</f>
        <v>0.97988845698833871</v>
      </c>
    </row>
    <row r="8" spans="2:9" ht="15.75" thickBot="1" x14ac:dyDescent="0.3">
      <c r="B8" s="36" t="s">
        <v>23</v>
      </c>
      <c r="C8" s="48">
        <v>3905</v>
      </c>
      <c r="D8" s="48">
        <v>3940</v>
      </c>
      <c r="E8" s="52">
        <f t="shared" si="0"/>
        <v>0.63262684649967882</v>
      </c>
      <c r="F8" s="48">
        <v>3877</v>
      </c>
      <c r="G8" s="52">
        <f t="shared" ref="G8:G14" si="1">+F8/D8</f>
        <v>0.98401015228426392</v>
      </c>
      <c r="H8" s="48">
        <v>3877</v>
      </c>
      <c r="I8" s="52">
        <f t="shared" ref="I8:I14" si="2">+H8/D8</f>
        <v>0.98401015228426392</v>
      </c>
    </row>
    <row r="9" spans="2:9" ht="23.25" thickBot="1" x14ac:dyDescent="0.3">
      <c r="B9" s="36" t="s">
        <v>25</v>
      </c>
      <c r="C9" s="48">
        <v>1406</v>
      </c>
      <c r="D9" s="48">
        <v>1411</v>
      </c>
      <c r="E9" s="52">
        <f t="shared" si="0"/>
        <v>0.22655748233782916</v>
      </c>
      <c r="F9" s="48">
        <v>1379</v>
      </c>
      <c r="G9" s="52">
        <f t="shared" si="1"/>
        <v>0.9773210489014883</v>
      </c>
      <c r="H9" s="48">
        <v>1379</v>
      </c>
      <c r="I9" s="52">
        <f t="shared" si="2"/>
        <v>0.9773210489014883</v>
      </c>
    </row>
    <row r="10" spans="2:9" ht="34.5" thickBot="1" x14ac:dyDescent="0.3">
      <c r="B10" s="36" t="s">
        <v>27</v>
      </c>
      <c r="C10" s="48">
        <v>466</v>
      </c>
      <c r="D10" s="48">
        <v>566</v>
      </c>
      <c r="E10" s="52">
        <f t="shared" si="0"/>
        <v>9.0879897238278745E-2</v>
      </c>
      <c r="F10" s="48">
        <v>542</v>
      </c>
      <c r="G10" s="52">
        <f t="shared" si="1"/>
        <v>0.95759717314487636</v>
      </c>
      <c r="H10" s="48">
        <v>542</v>
      </c>
      <c r="I10" s="52">
        <f t="shared" si="2"/>
        <v>0.95759717314487636</v>
      </c>
    </row>
    <row r="11" spans="2:9" ht="23.25" thickBot="1" x14ac:dyDescent="0.3">
      <c r="B11" s="35" t="s">
        <v>42</v>
      </c>
      <c r="C11" s="47">
        <v>276</v>
      </c>
      <c r="D11" s="47">
        <v>276</v>
      </c>
      <c r="E11" s="51">
        <f t="shared" si="0"/>
        <v>4.4315992292870907E-2</v>
      </c>
      <c r="F11" s="47">
        <v>269</v>
      </c>
      <c r="G11" s="51">
        <f t="shared" si="1"/>
        <v>0.97463768115942029</v>
      </c>
      <c r="H11" s="47">
        <v>269</v>
      </c>
      <c r="I11" s="51">
        <f t="shared" si="2"/>
        <v>0.97463768115942029</v>
      </c>
    </row>
    <row r="12" spans="2:9" ht="15.75" thickBot="1" x14ac:dyDescent="0.3">
      <c r="B12" s="35" t="s">
        <v>57</v>
      </c>
      <c r="C12" s="47">
        <v>10</v>
      </c>
      <c r="D12" s="47">
        <v>10</v>
      </c>
      <c r="E12" s="51">
        <f t="shared" si="0"/>
        <v>1.6056518946692357E-3</v>
      </c>
      <c r="F12" s="47">
        <f>+F13</f>
        <v>2</v>
      </c>
      <c r="G12" s="51">
        <f t="shared" si="1"/>
        <v>0.2</v>
      </c>
      <c r="H12" s="47">
        <f>+H13</f>
        <v>2</v>
      </c>
      <c r="I12" s="51">
        <f t="shared" si="2"/>
        <v>0.2</v>
      </c>
    </row>
    <row r="13" spans="2:9" ht="15.75" thickBot="1" x14ac:dyDescent="0.3">
      <c r="B13" s="36" t="s">
        <v>58</v>
      </c>
      <c r="C13" s="48">
        <v>10</v>
      </c>
      <c r="D13" s="48">
        <v>10</v>
      </c>
      <c r="E13" s="52">
        <f t="shared" si="0"/>
        <v>1.6056518946692357E-3</v>
      </c>
      <c r="F13" s="48">
        <v>2</v>
      </c>
      <c r="G13" s="52">
        <f t="shared" si="1"/>
        <v>0.2</v>
      </c>
      <c r="H13" s="48">
        <v>2</v>
      </c>
      <c r="I13" s="52">
        <f t="shared" si="2"/>
        <v>0.2</v>
      </c>
    </row>
    <row r="14" spans="2:9" ht="34.5" thickBot="1" x14ac:dyDescent="0.3">
      <c r="B14" s="35" t="s">
        <v>59</v>
      </c>
      <c r="C14" s="47">
        <v>25</v>
      </c>
      <c r="D14" s="47">
        <v>25</v>
      </c>
      <c r="E14" s="51">
        <f>+D14*100%/$D$15</f>
        <v>4.0141297366730897E-3</v>
      </c>
      <c r="F14" s="47">
        <v>19</v>
      </c>
      <c r="G14" s="51">
        <f t="shared" si="1"/>
        <v>0.76</v>
      </c>
      <c r="H14" s="47">
        <v>19</v>
      </c>
      <c r="I14" s="51">
        <f t="shared" si="2"/>
        <v>0.76</v>
      </c>
    </row>
    <row r="15" spans="2:9" ht="15.75" thickBot="1" x14ac:dyDescent="0.3">
      <c r="B15" s="37" t="s">
        <v>60</v>
      </c>
      <c r="C15" s="49">
        <f>+C6</f>
        <v>6088</v>
      </c>
      <c r="D15" s="49">
        <f>+D6</f>
        <v>6228</v>
      </c>
      <c r="E15" s="53">
        <f>+E6</f>
        <v>1</v>
      </c>
      <c r="F15" s="49">
        <f>+F6</f>
        <v>6088</v>
      </c>
      <c r="G15" s="53">
        <f>+G6</f>
        <v>0.97752087347463068</v>
      </c>
      <c r="H15" s="49">
        <f>+H6</f>
        <v>6088</v>
      </c>
      <c r="I15" s="53">
        <f>+I6</f>
        <v>0.97752087347463068</v>
      </c>
    </row>
    <row r="17" spans="2:9" ht="15.75" thickBot="1" x14ac:dyDescent="0.3"/>
    <row r="18" spans="2:9" ht="15.75" thickBot="1" x14ac:dyDescent="0.3">
      <c r="B18" s="38" t="s">
        <v>48</v>
      </c>
      <c r="C18" s="38" t="s">
        <v>61</v>
      </c>
      <c r="D18" s="38" t="s">
        <v>62</v>
      </c>
      <c r="E18" s="41" t="s">
        <v>51</v>
      </c>
      <c r="F18" s="42" t="s">
        <v>63</v>
      </c>
      <c r="G18" s="43"/>
      <c r="H18" s="42" t="s">
        <v>64</v>
      </c>
      <c r="I18" s="43"/>
    </row>
    <row r="19" spans="2:9" ht="15.75" thickBot="1" x14ac:dyDescent="0.3">
      <c r="B19" s="39"/>
      <c r="C19" s="40"/>
      <c r="D19" s="40"/>
      <c r="E19" s="44"/>
      <c r="F19" s="45" t="s">
        <v>54</v>
      </c>
      <c r="G19" s="45" t="s">
        <v>55</v>
      </c>
      <c r="H19" s="45" t="s">
        <v>54</v>
      </c>
      <c r="I19" s="45" t="s">
        <v>55</v>
      </c>
    </row>
    <row r="20" spans="2:9" ht="15.75" thickBot="1" x14ac:dyDescent="0.3">
      <c r="B20" s="34" t="s">
        <v>56</v>
      </c>
      <c r="C20" s="46">
        <f>+C21+C25+C26+C28</f>
        <v>6520</v>
      </c>
      <c r="D20" s="46">
        <f>+D21+D25+D26+D28</f>
        <v>6520</v>
      </c>
      <c r="E20" s="54">
        <f>+D20*100%/$D$29</f>
        <v>1</v>
      </c>
      <c r="F20" s="46">
        <f>+F21+F25+F26+F28</f>
        <v>3509.6880999999998</v>
      </c>
      <c r="G20" s="54">
        <f>+F20/D20</f>
        <v>0.53829572085889565</v>
      </c>
      <c r="H20" s="46">
        <f>+H21+H25+H26+H28</f>
        <v>3388.4090999999999</v>
      </c>
      <c r="I20" s="54">
        <f>+H20/D20</f>
        <v>0.51969464723926373</v>
      </c>
    </row>
    <row r="21" spans="2:9" ht="15.75" thickBot="1" x14ac:dyDescent="0.3">
      <c r="B21" s="35" t="s">
        <v>41</v>
      </c>
      <c r="C21" s="47">
        <f>+C22+C23+C24</f>
        <v>6197</v>
      </c>
      <c r="D21" s="47">
        <f>+D22+D23+D24</f>
        <v>6197</v>
      </c>
      <c r="E21" s="51">
        <f>+D21*100%/$D$29</f>
        <v>0.95046012269938651</v>
      </c>
      <c r="F21" s="47">
        <f>+F22+F23+F24</f>
        <v>3282.152</v>
      </c>
      <c r="G21" s="51">
        <f>+F21/D21</f>
        <v>0.52963563014361792</v>
      </c>
      <c r="H21" s="47">
        <f>+H22+H23+H24</f>
        <v>3282.152</v>
      </c>
      <c r="I21" s="51">
        <f>+H21/D21</f>
        <v>0.52963563014361792</v>
      </c>
    </row>
    <row r="22" spans="2:9" ht="15.75" thickBot="1" x14ac:dyDescent="0.3">
      <c r="B22" s="36" t="s">
        <v>23</v>
      </c>
      <c r="C22" s="48">
        <v>4188</v>
      </c>
      <c r="D22" s="48">
        <v>4188</v>
      </c>
      <c r="E22" s="52">
        <f t="shared" ref="E22:E28" si="3">+D22*100%/$D$29</f>
        <v>0.64233128834355824</v>
      </c>
      <c r="F22" s="48">
        <v>2190.7310000000002</v>
      </c>
      <c r="G22" s="52">
        <f t="shared" ref="G22:G28" si="4">+F22/D22</f>
        <v>0.52309718242597902</v>
      </c>
      <c r="H22" s="48">
        <v>2190.7310000000002</v>
      </c>
      <c r="I22" s="52">
        <f t="shared" ref="I22:I28" si="5">+H22/D22</f>
        <v>0.52309718242597902</v>
      </c>
    </row>
    <row r="23" spans="2:9" ht="23.25" thickBot="1" x14ac:dyDescent="0.3">
      <c r="B23" s="36" t="s">
        <v>25</v>
      </c>
      <c r="C23" s="48">
        <v>1508</v>
      </c>
      <c r="D23" s="48">
        <v>1508</v>
      </c>
      <c r="E23" s="52">
        <f t="shared" si="3"/>
        <v>0.23128834355828221</v>
      </c>
      <c r="F23" s="48">
        <v>836.125</v>
      </c>
      <c r="G23" s="52">
        <f t="shared" si="4"/>
        <v>0.55445954907161799</v>
      </c>
      <c r="H23" s="48">
        <v>836.125</v>
      </c>
      <c r="I23" s="52">
        <f t="shared" si="5"/>
        <v>0.55445954907161799</v>
      </c>
    </row>
    <row r="24" spans="2:9" ht="34.5" thickBot="1" x14ac:dyDescent="0.3">
      <c r="B24" s="36" t="s">
        <v>27</v>
      </c>
      <c r="C24" s="48">
        <v>501</v>
      </c>
      <c r="D24" s="48">
        <v>501</v>
      </c>
      <c r="E24" s="52">
        <f t="shared" si="3"/>
        <v>7.6840490797546013E-2</v>
      </c>
      <c r="F24" s="48">
        <v>255.29599999999999</v>
      </c>
      <c r="G24" s="52">
        <f t="shared" si="4"/>
        <v>0.50957285429141719</v>
      </c>
      <c r="H24" s="48">
        <v>255.29599999999999</v>
      </c>
      <c r="I24" s="52">
        <f t="shared" si="5"/>
        <v>0.50957285429141719</v>
      </c>
    </row>
    <row r="25" spans="2:9" ht="23.25" thickBot="1" x14ac:dyDescent="0.3">
      <c r="B25" s="35" t="s">
        <v>42</v>
      </c>
      <c r="C25" s="47">
        <v>292</v>
      </c>
      <c r="D25" s="47">
        <v>292</v>
      </c>
      <c r="E25" s="51">
        <f t="shared" si="3"/>
        <v>4.478527607361963E-2</v>
      </c>
      <c r="F25" s="47">
        <v>221.67400000000001</v>
      </c>
      <c r="G25" s="51">
        <f t="shared" si="4"/>
        <v>0.75915753424657539</v>
      </c>
      <c r="H25" s="47">
        <v>100.395</v>
      </c>
      <c r="I25" s="51">
        <f t="shared" si="5"/>
        <v>0.34381849315068491</v>
      </c>
    </row>
    <row r="26" spans="2:9" ht="15.75" thickBot="1" x14ac:dyDescent="0.3">
      <c r="B26" s="35" t="s">
        <v>57</v>
      </c>
      <c r="C26" s="47">
        <v>10</v>
      </c>
      <c r="D26" s="47">
        <v>10</v>
      </c>
      <c r="E26" s="51">
        <f t="shared" si="3"/>
        <v>1.5337423312883436E-3</v>
      </c>
      <c r="F26" s="47">
        <v>0.98509999999999998</v>
      </c>
      <c r="G26" s="51">
        <f t="shared" si="4"/>
        <v>9.851E-2</v>
      </c>
      <c r="H26" s="47">
        <v>0.98509999999999998</v>
      </c>
      <c r="I26" s="51">
        <f t="shared" si="5"/>
        <v>9.851E-2</v>
      </c>
    </row>
    <row r="27" spans="2:9" ht="15.75" thickBot="1" x14ac:dyDescent="0.3">
      <c r="B27" s="36" t="s">
        <v>58</v>
      </c>
      <c r="C27" s="48">
        <v>10</v>
      </c>
      <c r="D27" s="48">
        <v>10</v>
      </c>
      <c r="E27" s="52">
        <f t="shared" si="3"/>
        <v>1.5337423312883436E-3</v>
      </c>
      <c r="F27" s="48">
        <v>0.98509999999999998</v>
      </c>
      <c r="G27" s="52">
        <f t="shared" si="4"/>
        <v>9.851E-2</v>
      </c>
      <c r="H27" s="48">
        <v>0.98509999999999998</v>
      </c>
      <c r="I27" s="52">
        <f t="shared" si="5"/>
        <v>9.851E-2</v>
      </c>
    </row>
    <row r="28" spans="2:9" ht="34.5" thickBot="1" x14ac:dyDescent="0.3">
      <c r="B28" s="35" t="s">
        <v>59</v>
      </c>
      <c r="C28" s="47">
        <v>21</v>
      </c>
      <c r="D28" s="47">
        <v>21</v>
      </c>
      <c r="E28" s="51">
        <f t="shared" si="3"/>
        <v>3.2208588957055215E-3</v>
      </c>
      <c r="F28" s="47">
        <v>4.8769999999999998</v>
      </c>
      <c r="G28" s="51">
        <f t="shared" si="4"/>
        <v>0.23223809523809522</v>
      </c>
      <c r="H28" s="47">
        <v>4.8769999999999998</v>
      </c>
      <c r="I28" s="51">
        <f t="shared" si="5"/>
        <v>0.23223809523809522</v>
      </c>
    </row>
    <row r="29" spans="2:9" ht="15.75" thickBot="1" x14ac:dyDescent="0.3">
      <c r="B29" s="37" t="s">
        <v>60</v>
      </c>
      <c r="C29" s="49">
        <f>+C20</f>
        <v>6520</v>
      </c>
      <c r="D29" s="49">
        <f>+D20</f>
        <v>6520</v>
      </c>
      <c r="E29" s="53">
        <f>+E20</f>
        <v>1</v>
      </c>
      <c r="F29" s="49">
        <f>+F20</f>
        <v>3509.6880999999998</v>
      </c>
      <c r="G29" s="53">
        <f>+G20</f>
        <v>0.53829572085889565</v>
      </c>
      <c r="H29" s="49">
        <f>+H20</f>
        <v>3388.4090999999999</v>
      </c>
      <c r="I29" s="53">
        <f>+I20</f>
        <v>0.51969464723926373</v>
      </c>
    </row>
  </sheetData>
  <mergeCells count="12">
    <mergeCell ref="B18:B19"/>
    <mergeCell ref="C18:C19"/>
    <mergeCell ref="D18:D19"/>
    <mergeCell ref="E18:E19"/>
    <mergeCell ref="F18:G18"/>
    <mergeCell ref="H18:I18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Agregada</vt:lpstr>
      <vt:lpstr>Hoja1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Diana Paola Fajardo Carlos</cp:lastModifiedBy>
  <dcterms:created xsi:type="dcterms:W3CDTF">2023-01-03T13:54:43Z</dcterms:created>
  <dcterms:modified xsi:type="dcterms:W3CDTF">2023-08-16T22:06:47Z</dcterms:modified>
</cp:coreProperties>
</file>